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630" yWindow="65206" windowWidth="8055" windowHeight="8970" tabRatio="638" activeTab="0"/>
  </bookViews>
  <sheets>
    <sheet name="Q4-IS" sheetId="1" r:id="rId1"/>
    <sheet name="Q4-BS" sheetId="2" r:id="rId2"/>
    <sheet name="Q4-Equity" sheetId="3" r:id="rId3"/>
    <sheet name="Q4-Cashflow" sheetId="4" r:id="rId4"/>
  </sheets>
  <definedNames>
    <definedName name="_xlnm.Print_Area" localSheetId="1">'Q4-BS'!$A$1:$F$56</definedName>
    <definedName name="_xlnm.Print_Area" localSheetId="3">'Q4-Cashflow'!$A$1:$F$72</definedName>
    <definedName name="_xlnm.Print_Area" localSheetId="2">'Q4-Equity'!$A$1:$H$34</definedName>
    <definedName name="_xlnm.Print_Area" localSheetId="0">'Q4-IS'!$A$1:$K$44</definedName>
  </definedNames>
  <calcPr fullCalcOnLoad="1"/>
</workbook>
</file>

<file path=xl/sharedStrings.xml><?xml version="1.0" encoding="utf-8"?>
<sst xmlns="http://schemas.openxmlformats.org/spreadsheetml/2006/main" count="162" uniqueCount="128">
  <si>
    <t>SILVER RIDGE HOLDINGS BHD. (667785-W)</t>
  </si>
  <si>
    <t>Work In Progress &amp; Inventories</t>
  </si>
  <si>
    <t>Cash and Cash Equivalents Comprises:</t>
  </si>
  <si>
    <t>Deposits With Licensed Banks</t>
  </si>
  <si>
    <t>Bank Overdraft</t>
  </si>
  <si>
    <t>Cash In Hand and At Banks</t>
  </si>
  <si>
    <t>Hire-purchase payables -  more than  12 months</t>
  </si>
  <si>
    <t>CURRENT QUARTER ENDED</t>
  </si>
  <si>
    <t>Operating Expenses</t>
  </si>
  <si>
    <t>Receivables</t>
  </si>
  <si>
    <t>Dividend per share (sen)</t>
  </si>
  <si>
    <t>Net assets per share (RM)</t>
  </si>
  <si>
    <t>Hire purchase - within 12 months</t>
  </si>
  <si>
    <t>Tax liabilities</t>
  </si>
  <si>
    <t>Payables</t>
  </si>
  <si>
    <t>Net Cash Used In Investing Activities</t>
  </si>
  <si>
    <t>Balance as of 31 December 2007</t>
  </si>
  <si>
    <t>Repayment of bank borrowings</t>
  </si>
  <si>
    <t>Cash Flow From Financing Activities</t>
  </si>
  <si>
    <t>Tax Recoverable</t>
  </si>
  <si>
    <t>Note :</t>
  </si>
  <si>
    <t>Unaudited</t>
  </si>
  <si>
    <t>Share Premium</t>
  </si>
  <si>
    <t>Investment In Associates</t>
  </si>
  <si>
    <t xml:space="preserve">Share </t>
  </si>
  <si>
    <t>Premium</t>
  </si>
  <si>
    <t>Net Cash Generated From Financing Activity</t>
  </si>
  <si>
    <t>Net Assets / (Liabilities)</t>
  </si>
  <si>
    <t>Intangible Assets</t>
  </si>
  <si>
    <t>Balance as of 1 January 2007</t>
  </si>
  <si>
    <t xml:space="preserve">Other Investment </t>
  </si>
  <si>
    <t>Amortisation Intangible Assets</t>
  </si>
  <si>
    <t>Interest Income</t>
  </si>
  <si>
    <t>Interest received</t>
  </si>
  <si>
    <t>Investment In Subsidiaries / Associates</t>
  </si>
  <si>
    <t>(Audited)</t>
  </si>
  <si>
    <t>.</t>
  </si>
  <si>
    <t>(Incorporated in Malaysia)</t>
  </si>
  <si>
    <t>CONDENSED CONSOLIDATED INCOME STATEMENT</t>
  </si>
  <si>
    <t>(The figures have not being audited)</t>
  </si>
  <si>
    <t>CUMULATIVE PERIOD ENDED</t>
  </si>
  <si>
    <t xml:space="preserve"> RM'000</t>
  </si>
  <si>
    <t>RM'000</t>
  </si>
  <si>
    <t>Revenue</t>
  </si>
  <si>
    <t>NA</t>
  </si>
  <si>
    <t>Finance costs</t>
  </si>
  <si>
    <t>Income tax expense</t>
  </si>
  <si>
    <t xml:space="preserve"> - Basic (sen)</t>
  </si>
  <si>
    <t xml:space="preserve"> - Diluted (sen)</t>
  </si>
  <si>
    <t>Note:</t>
  </si>
  <si>
    <t>CONDENSED CONSOLIDATED BALANCE SHEET</t>
  </si>
  <si>
    <t>(Unaudited)</t>
  </si>
  <si>
    <t>Assets</t>
  </si>
  <si>
    <t>Property, plant and equipment</t>
  </si>
  <si>
    <t>Current Assets</t>
  </si>
  <si>
    <t>Trade receivables</t>
  </si>
  <si>
    <t>Cash and bank balance</t>
  </si>
  <si>
    <t>Current Liabilities</t>
  </si>
  <si>
    <t>Trade payables</t>
  </si>
  <si>
    <t>Other payables and accrued expenses</t>
  </si>
  <si>
    <t>Bank borrowings</t>
  </si>
  <si>
    <t xml:space="preserve"> </t>
  </si>
  <si>
    <t>Deferred tax liabilities</t>
  </si>
  <si>
    <t>Represented by:</t>
  </si>
  <si>
    <t>Issued capital</t>
  </si>
  <si>
    <t>Shareholders' Equity</t>
  </si>
  <si>
    <t>CONDENSED CONSOLIDATED STATEMENT OF CHANGES IN EQUITY</t>
  </si>
  <si>
    <t xml:space="preserve">Issued </t>
  </si>
  <si>
    <t>Unappropriated</t>
  </si>
  <si>
    <t>Total</t>
  </si>
  <si>
    <t>Capital</t>
  </si>
  <si>
    <t>Profit</t>
  </si>
  <si>
    <t>(RM'000)</t>
  </si>
  <si>
    <t>(The accompanying notes form an integral part of, and should be read in conjunction with this interim financial report)</t>
  </si>
  <si>
    <t>CONDENSED CONSOLIDATED CASH FLOW STATEMENT</t>
  </si>
  <si>
    <t>Cash Flows From Operating Activities</t>
  </si>
  <si>
    <t>Adjustment for :-</t>
  </si>
  <si>
    <t>Depreciation and amortisation of property, plant and equipment</t>
  </si>
  <si>
    <t>(Increase)/Decrease in:</t>
  </si>
  <si>
    <t>Increase/(Decrease) in:</t>
  </si>
  <si>
    <t>Interest paid</t>
  </si>
  <si>
    <t>Income tax paid</t>
  </si>
  <si>
    <t>Cash Flows From Investing Activities</t>
  </si>
  <si>
    <t>Other operating Income</t>
  </si>
  <si>
    <t>Other receivables and prepayments</t>
  </si>
  <si>
    <t>Net Current Assets/(Liabilities)</t>
  </si>
  <si>
    <t>Unappropriated profit/(loss)</t>
  </si>
  <si>
    <t>Proceeds from other borrowings</t>
  </si>
  <si>
    <t>Distributable</t>
  </si>
  <si>
    <t>Non-Distributable</t>
  </si>
  <si>
    <t>Cost of Sales</t>
  </si>
  <si>
    <t>Share of loss of associate</t>
  </si>
  <si>
    <t>Balance as of 1 January 2008</t>
  </si>
  <si>
    <t>The unaudited Condensed Consolidated Balance Sheet should be read in conjunction with the Group's audited financial statements for the financial year ended 31 December 2007 and the accompanying explanatory notes attached to the interim quarter financial statements.</t>
  </si>
  <si>
    <t>Net loss during the year</t>
  </si>
  <si>
    <t>Unrealised foreign exchange loss / (gain)</t>
  </si>
  <si>
    <t>Proceed from disposal of plant &amp; equipment</t>
  </si>
  <si>
    <t>The unaudited Condensed Cash Flow Statement should be read in conjunction with the Group's audited financial statements for the financial year ended 31 December 2007 and the accompanying explanatory notes attached to the first quarter financial statements.</t>
  </si>
  <si>
    <t>Goodwill arising from consolidation</t>
  </si>
  <si>
    <t>Acquisition of subsidiary net of cash acquired</t>
  </si>
  <si>
    <t>Profit/(Loss) from operations</t>
  </si>
  <si>
    <t>Profit/(Loss) before tax</t>
  </si>
  <si>
    <t>Finance from hire purchase payable</t>
  </si>
  <si>
    <t>Repayment of hire purchase obligation &amp; lease financing</t>
  </si>
  <si>
    <t>(The accompanying notes form an integral part of, and should be read in conjunction with, this interim</t>
  </si>
  <si>
    <t>financial report)</t>
  </si>
  <si>
    <t xml:space="preserve"> financial report)</t>
  </si>
  <si>
    <r>
      <t>Profit before tax (</t>
    </r>
    <r>
      <rPr>
        <b/>
        <sz val="10"/>
        <rFont val="Arial"/>
        <family val="2"/>
      </rPr>
      <t>See notes below</t>
    </r>
    <r>
      <rPr>
        <sz val="10"/>
        <rFont val="Arial"/>
        <family val="2"/>
      </rPr>
      <t>)</t>
    </r>
  </si>
  <si>
    <t>Investment In Joint Venture company</t>
  </si>
  <si>
    <t>Audited</t>
  </si>
  <si>
    <t>Bad debts recoverable</t>
  </si>
  <si>
    <t>Doubtful debts no longer required</t>
  </si>
  <si>
    <t>Net (gain)/loss on disposal of property, plant and equipment</t>
  </si>
  <si>
    <t>Purchase of property, plant and equipment</t>
  </si>
  <si>
    <t>Purchase of intangible assets</t>
  </si>
  <si>
    <t>Profit/(Loss) after tax</t>
  </si>
  <si>
    <t>For The Fourth Quarter Ended 31 December 2008</t>
  </si>
  <si>
    <t>This is prepared based on the consolidated results for the Group for the financial period ended 31 December 2008. The unaudited Condensed Consolidated Income Statement should be read in conjunction with the Group's Audited Financial Statement for the year ended 31 December 2007 and the accompanying explanatory notes attached to the interim quarter financial statements.</t>
  </si>
  <si>
    <t>As At 31 December 2008</t>
  </si>
  <si>
    <t>Balance as of 31 December 2008</t>
  </si>
  <si>
    <t>CASH AND CASH EQUIVALENTS AS AT END OF THE YEAR</t>
  </si>
  <si>
    <t>The unaudited Condensed Consolidated Statement Of Changes In Equity should be read in conjunction with the Group's audited financial statements for the financial year ended 31 December 2007 and the accompanying explanatory notes attached to the interim quarter financial statements.</t>
  </si>
  <si>
    <t>CASH AND CASH EQUIVALENTS AS AT BEGINNING OF THE YEAR</t>
  </si>
  <si>
    <t>Operating Profit/ (Loss) Before Working Capital Changes</t>
  </si>
  <si>
    <t>Net Cash Generated From/ (Used In) Operating Activities</t>
  </si>
  <si>
    <t>Cash Generated From/ (Used In) Operations</t>
  </si>
  <si>
    <t>NET DECREASE IN CASH AND CASH EQUIVALENTS</t>
  </si>
  <si>
    <t xml:space="preserve">Loss per share </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</si>
</sst>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RM&quot;#,##0;\-&quot;RM&quot;#,##0"/>
    <numFmt numFmtId="171" formatCode="&quot;RM&quot;#,##0;[Red]\-&quot;RM&quot;#,##0"/>
    <numFmt numFmtId="172" formatCode="&quot;RM&quot;#,##0.00;\-&quot;RM&quot;#,##0.00"/>
    <numFmt numFmtId="173" formatCode="&quot;RM&quot;#,##0.00;[Red]\-&quot;RM&quot;#,##0.00"/>
    <numFmt numFmtId="174" formatCode="_-&quot;RM&quot;* #,##0_-;\-&quot;RM&quot;* #,##0_-;_-&quot;RM&quot;* &quot;-&quot;_-;_-@_-"/>
    <numFmt numFmtId="175" formatCode="_-* #,##0_-;\-* #,##0_-;_-* &quot;-&quot;_-;_-@_-"/>
    <numFmt numFmtId="176" formatCode="_-&quot;RM&quot;* #,##0.00_-;\-&quot;RM&quot;* #,##0.00_-;_-&quot;RM&quot;* &quot;-&quot;??_-;_-@_-"/>
    <numFmt numFmtId="177" formatCode="_-* #,##0.00_-;\-* #,##0.00_-;_-* &quot;-&quot;??_-;_-@_-"/>
    <numFmt numFmtId="178" formatCode="[$-409]d\-mmm\-yy;@"/>
    <numFmt numFmtId="179" formatCode="_(* #,##0.00_);_(* \(#,##0.00\);_(* &quot;-&quot;?_);_(@_)"/>
    <numFmt numFmtId="180" formatCode="_(* #,##0.0_);_(* \(#,##0.0\);_(* &quot;-&quot;?_);_(@_)"/>
    <numFmt numFmtId="181" formatCode="_(* #,##0_);_(* \(#,##0\);_(* &quot;-&quot;??_);_(@_)"/>
    <numFmt numFmtId="182" formatCode="&quot;$&quot;#,##0.00"/>
    <numFmt numFmtId="183" formatCode="\ #,##0;\ \(#,##0\);&quot; -     &quot;"/>
    <numFmt numFmtId="184" formatCode="#,##0_);[Red]\(#,##0\);\-"/>
    <numFmt numFmtId="185" formatCode="[$-409]d/mmm/yy;@"/>
    <numFmt numFmtId="186" formatCode="[$-409]mmm/yy;@"/>
    <numFmt numFmtId="187" formatCode="_-* #,##0.00\ _-;[Red]* \(#,##0.00\)_-;_-* &quot;-&quot;??_-;_-@_-"/>
    <numFmt numFmtId="188" formatCode="0_);\(0\)"/>
    <numFmt numFmtId="189" formatCode="#,##0.0_);\(#,##0.0\)"/>
    <numFmt numFmtId="190" formatCode="[$-809]dd\ mmmm\ yyyy"/>
    <numFmt numFmtId="191" formatCode="_(* #,##0.0_);_(* \(#,##0.0\);_(* &quot;-&quot;??_);_(@_)"/>
    <numFmt numFmtId="192" formatCode="_-* #,##0.0_-;\-* #,##0.0_-;_-* &quot;-&quot;?_-;_-@_-"/>
    <numFmt numFmtId="193" formatCode="0.0"/>
    <numFmt numFmtId="194" formatCode="_(* #,##0.0_);_(* \(#,##0.0\);_(* &quot;-&quot;_);_(@_)"/>
    <numFmt numFmtId="195" formatCode="_(* #,##0.00_);_(* \(#,##0.00\);_(* &quot;-&quot;_);_(@_)"/>
  </numFmts>
  <fonts count="38">
    <font>
      <sz val="10"/>
      <name val="Arial"/>
      <family val="0"/>
    </font>
    <font>
      <sz val="11"/>
      <color indexed="8"/>
      <name val="Calibri"/>
      <family val="2"/>
    </font>
    <font>
      <b/>
      <sz val="10"/>
      <name val="Times New Roman"/>
      <family val="1"/>
    </font>
    <font>
      <sz val="10"/>
      <name val="Times New Roman"/>
      <family val="1"/>
    </font>
    <font>
      <sz val="10"/>
      <color indexed="10"/>
      <name val="Times New Roman"/>
      <family val="1"/>
    </font>
    <font>
      <b/>
      <i/>
      <sz val="10"/>
      <name val="Times New Roman"/>
      <family val="1"/>
    </font>
    <font>
      <i/>
      <sz val="10"/>
      <name val="Times New Roman"/>
      <family val="1"/>
    </font>
    <font>
      <b/>
      <sz val="12"/>
      <name val="Times New Roman"/>
      <family val="1"/>
    </font>
    <font>
      <sz val="12"/>
      <name val="Times New Roman"/>
      <family val="1"/>
    </font>
    <font>
      <b/>
      <sz val="10"/>
      <name val="Arial"/>
      <family val="2"/>
    </font>
    <font>
      <i/>
      <sz val="10"/>
      <name val="Arial"/>
      <family val="2"/>
    </font>
    <font>
      <sz val="10"/>
      <color indexed="10"/>
      <name val="Arial"/>
      <family val="2"/>
    </font>
    <font>
      <sz val="26"/>
      <color indexed="10"/>
      <name val="Arial"/>
      <family val="2"/>
    </font>
    <font>
      <b/>
      <sz val="10"/>
      <color indexed="9"/>
      <name val="Arial"/>
      <family val="2"/>
    </font>
    <font>
      <sz val="10"/>
      <color indexed="9"/>
      <name val="Arial"/>
      <family val="2"/>
    </font>
    <font>
      <b/>
      <i/>
      <sz val="10"/>
      <name val="Arial"/>
      <family val="2"/>
    </font>
    <font>
      <b/>
      <sz val="10"/>
      <color indexed="12"/>
      <name val="Arial"/>
      <family val="2"/>
    </font>
    <font>
      <b/>
      <u val="single"/>
      <sz val="11"/>
      <name val="Arial"/>
      <family val="2"/>
    </font>
    <font>
      <u val="single"/>
      <sz val="10"/>
      <name val="Arial"/>
      <family val="2"/>
    </font>
    <font>
      <sz val="11"/>
      <name val="Arial"/>
      <family val="2"/>
    </font>
    <font>
      <b/>
      <u val="single"/>
      <sz val="10"/>
      <name val="Arial"/>
      <family val="2"/>
    </font>
    <font>
      <b/>
      <i/>
      <u val="singl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bottom style="thin"/>
    </border>
    <border>
      <left/>
      <right/>
      <top/>
      <bottom style="double"/>
    </border>
    <border>
      <left/>
      <right/>
      <top style="thin"/>
      <bottom style="double"/>
    </border>
    <border>
      <left/>
      <right/>
      <top style="thin"/>
      <bottom style="thin"/>
    </border>
    <border>
      <left/>
      <right/>
      <top style="medium"/>
      <bottom/>
    </border>
    <border>
      <left/>
      <right style="medium"/>
      <top style="medium"/>
      <bottom/>
    </border>
    <border>
      <left/>
      <right style="medium"/>
      <top/>
      <bottom/>
    </border>
    <border>
      <left style="medium"/>
      <right/>
      <top/>
      <bottom/>
    </border>
    <border>
      <left style="medium"/>
      <right/>
      <top style="medium"/>
      <bottom/>
    </border>
    <border>
      <left style="medium"/>
      <right/>
      <top/>
      <bottom style="medium"/>
    </border>
    <border>
      <left/>
      <right/>
      <top/>
      <bottom style="medium"/>
    </border>
    <border>
      <left/>
      <right style="medium"/>
      <top/>
      <bottom style="medium"/>
    </border>
    <border>
      <left style="thin"/>
      <right style="thin"/>
      <top style="thin"/>
      <bottom/>
    </border>
    <border>
      <left style="thin"/>
      <right style="thin"/>
      <top/>
      <bottom/>
    </border>
    <border>
      <left style="thin"/>
      <right style="thin"/>
      <top/>
      <bottom style="thin"/>
    </border>
    <border>
      <left/>
      <right style="medium"/>
      <top>
        <color indexed="63"/>
      </top>
      <bottom/>
    </border>
    <border>
      <left>
        <color indexed="63"/>
      </left>
      <right/>
      <top/>
      <bottom style="thin"/>
    </border>
    <border>
      <left>
        <color indexed="63"/>
      </left>
      <right/>
      <top style="thin"/>
      <bottom style="double"/>
    </border>
    <border>
      <left>
        <color indexed="63"/>
      </left>
      <right style="medium"/>
      <top>
        <color indexed="63"/>
      </top>
      <bottom>
        <color indexed="63"/>
      </bottom>
    </border>
    <border>
      <left style="medium"/>
      <right/>
      <top/>
      <bottom>
        <color indexed="63"/>
      </bottom>
    </border>
    <border>
      <left style="medium"/>
      <right/>
      <top>
        <color indexed="63"/>
      </top>
      <bottom/>
    </border>
    <border>
      <left style="medium"/>
      <right>
        <color indexed="63"/>
      </right>
      <top>
        <color indexed="63"/>
      </top>
      <bottom>
        <color indexed="63"/>
      </bottom>
    </border>
    <border>
      <left/>
      <right style="medium"/>
      <top/>
      <bottom style="thin"/>
    </border>
    <border>
      <left/>
      <right style="medium"/>
      <top style="thin"/>
      <bottom style="double"/>
    </border>
    <border>
      <left/>
      <right/>
      <top>
        <color indexed="63"/>
      </top>
      <bottom style="medium"/>
    </border>
    <border>
      <left>
        <color indexed="63"/>
      </left>
      <right>
        <color indexed="63"/>
      </right>
      <top/>
      <bottom style="thin"/>
    </border>
  </borders>
  <cellStyleXfs count="63">
    <xf numFmtId="41"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3" borderId="0" applyNumberFormat="0" applyBorder="0" applyAlignment="0" applyProtection="0"/>
    <xf numFmtId="0" fontId="24" fillId="20" borderId="1" applyNumberFormat="0" applyAlignment="0" applyProtection="0"/>
    <xf numFmtId="0" fontId="2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1" fontId="0" fillId="0" borderId="0">
      <alignment/>
      <protection/>
    </xf>
    <xf numFmtId="41" fontId="0" fillId="0" borderId="0">
      <alignment/>
      <protection/>
    </xf>
    <xf numFmtId="0" fontId="26" fillId="0" borderId="0" applyNumberFormat="0" applyFill="0" applyBorder="0" applyAlignment="0" applyProtection="0"/>
    <xf numFmtId="0" fontId="27" fillId="4"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7" borderId="1" applyNumberFormat="0" applyAlignment="0" applyProtection="0"/>
    <xf numFmtId="0" fontId="32" fillId="0" borderId="6" applyNumberFormat="0" applyFill="0" applyAlignment="0" applyProtection="0"/>
    <xf numFmtId="0" fontId="33" fillId="22" borderId="0" applyNumberFormat="0" applyBorder="0" applyAlignment="0" applyProtection="0"/>
    <xf numFmtId="0" fontId="0" fillId="23" borderId="7" applyNumberFormat="0" applyFont="0" applyAlignment="0" applyProtection="0"/>
    <xf numFmtId="0" fontId="34" fillId="20"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271">
    <xf numFmtId="0" fontId="0" fillId="0" borderId="0" xfId="0" applyNumberFormat="1" applyAlignment="1">
      <alignment/>
    </xf>
    <xf numFmtId="37" fontId="0" fillId="0" borderId="0" xfId="46" applyNumberFormat="1" applyFont="1" applyProtection="1">
      <alignment/>
      <protection/>
    </xf>
    <xf numFmtId="37" fontId="2" fillId="0" borderId="0" xfId="46" applyNumberFormat="1" applyFont="1" applyProtection="1">
      <alignment/>
      <protection/>
    </xf>
    <xf numFmtId="37" fontId="0" fillId="0" borderId="0" xfId="46" applyNumberFormat="1" applyFont="1" applyAlignment="1" applyProtection="1">
      <alignment/>
      <protection/>
    </xf>
    <xf numFmtId="37" fontId="0" fillId="0" borderId="0" xfId="46" applyNumberFormat="1" applyFont="1" applyAlignment="1" applyProtection="1">
      <alignment horizontal="center"/>
      <protection/>
    </xf>
    <xf numFmtId="37" fontId="2" fillId="0" borderId="0" xfId="46" applyNumberFormat="1" applyFont="1" applyFill="1" applyProtection="1">
      <alignment/>
      <protection/>
    </xf>
    <xf numFmtId="37" fontId="0" fillId="0" borderId="0" xfId="46" applyNumberFormat="1" applyFont="1">
      <alignment/>
      <protection/>
    </xf>
    <xf numFmtId="37" fontId="2" fillId="0" borderId="0" xfId="46" applyNumberFormat="1" applyFont="1">
      <alignment/>
      <protection/>
    </xf>
    <xf numFmtId="37" fontId="4" fillId="0" borderId="0" xfId="46" applyNumberFormat="1" applyFont="1" applyAlignment="1">
      <alignment/>
      <protection/>
    </xf>
    <xf numFmtId="0" fontId="4" fillId="0" borderId="0" xfId="46" applyNumberFormat="1" applyFont="1" applyAlignment="1">
      <alignment/>
      <protection/>
    </xf>
    <xf numFmtId="37" fontId="3" fillId="0" borderId="0" xfId="46" applyNumberFormat="1" applyFont="1" applyFill="1" applyBorder="1" applyAlignment="1">
      <alignment/>
      <protection/>
    </xf>
    <xf numFmtId="37" fontId="2" fillId="0" borderId="0" xfId="46" applyNumberFormat="1" applyFont="1" applyFill="1" applyBorder="1" applyAlignment="1" applyProtection="1">
      <alignment horizontal="center"/>
      <protection/>
    </xf>
    <xf numFmtId="37" fontId="5" fillId="0" borderId="0" xfId="46" applyNumberFormat="1" applyFont="1" applyFill="1" applyBorder="1" applyAlignment="1" quotePrefix="1">
      <alignment horizontal="center"/>
      <protection/>
    </xf>
    <xf numFmtId="37" fontId="0" fillId="0" borderId="0" xfId="46" applyNumberFormat="1" applyFont="1" applyFill="1" applyBorder="1">
      <alignment/>
      <protection/>
    </xf>
    <xf numFmtId="37" fontId="3" fillId="0" borderId="0" xfId="46" applyNumberFormat="1" applyFont="1" applyFill="1" applyBorder="1" applyAlignment="1" applyProtection="1">
      <alignment/>
      <protection/>
    </xf>
    <xf numFmtId="37" fontId="0" fillId="0" borderId="0" xfId="46" applyNumberFormat="1" applyFont="1" applyFill="1" applyBorder="1" applyAlignment="1" applyProtection="1">
      <alignment horizontal="right"/>
      <protection/>
    </xf>
    <xf numFmtId="37" fontId="6" fillId="0" borderId="0" xfId="46" applyNumberFormat="1" applyFont="1" applyFill="1" applyBorder="1" applyAlignment="1" applyProtection="1">
      <alignment horizontal="center"/>
      <protection/>
    </xf>
    <xf numFmtId="37" fontId="0" fillId="0" borderId="0" xfId="46" applyNumberFormat="1" applyFont="1" applyFill="1" applyBorder="1" applyAlignment="1">
      <alignment horizontal="right"/>
      <protection/>
    </xf>
    <xf numFmtId="0" fontId="0" fillId="0" borderId="0" xfId="46" applyNumberFormat="1" applyFont="1" applyAlignment="1">
      <alignment/>
      <protection/>
    </xf>
    <xf numFmtId="37" fontId="0" fillId="0" borderId="0" xfId="46" applyNumberFormat="1" applyFont="1" applyFill="1" applyBorder="1" applyProtection="1">
      <alignment/>
      <protection/>
    </xf>
    <xf numFmtId="37" fontId="2" fillId="0" borderId="0" xfId="46" applyNumberFormat="1" applyFont="1" applyFill="1" applyBorder="1" applyAlignment="1">
      <alignment horizontal="center"/>
      <protection/>
    </xf>
    <xf numFmtId="41" fontId="0" fillId="0" borderId="0" xfId="46" applyNumberFormat="1" applyFont="1" applyFill="1" applyBorder="1">
      <alignment/>
      <protection/>
    </xf>
    <xf numFmtId="37" fontId="0" fillId="0" borderId="0" xfId="46" applyNumberFormat="1" applyFont="1" applyAlignment="1">
      <alignment horizontal="center"/>
      <protection/>
    </xf>
    <xf numFmtId="37" fontId="2" fillId="0" borderId="0" xfId="46" applyNumberFormat="1" applyFont="1" applyFill="1" applyBorder="1" applyAlignment="1" applyProtection="1">
      <alignment/>
      <protection/>
    </xf>
    <xf numFmtId="0" fontId="0" fillId="0" borderId="0" xfId="46" applyNumberFormat="1" applyFont="1" applyAlignment="1">
      <alignment vertical="top" wrapText="1"/>
      <protection/>
    </xf>
    <xf numFmtId="0" fontId="3" fillId="0" borderId="0" xfId="46" applyNumberFormat="1" applyFont="1" applyAlignment="1">
      <alignment vertical="top" wrapText="1"/>
      <protection/>
    </xf>
    <xf numFmtId="37" fontId="9" fillId="0" borderId="0" xfId="46" applyNumberFormat="1" applyFont="1" applyFill="1" applyBorder="1">
      <alignment/>
      <protection/>
    </xf>
    <xf numFmtId="37" fontId="9" fillId="0" borderId="0" xfId="46" applyNumberFormat="1" applyFont="1" applyAlignment="1" applyProtection="1">
      <alignment horizontal="left"/>
      <protection/>
    </xf>
    <xf numFmtId="37" fontId="0" fillId="0" borderId="0" xfId="46" applyNumberFormat="1" applyFont="1" applyProtection="1">
      <alignment/>
      <protection/>
    </xf>
    <xf numFmtId="37" fontId="9" fillId="0" borderId="0" xfId="46" applyNumberFormat="1" applyFont="1" applyProtection="1">
      <alignment/>
      <protection/>
    </xf>
    <xf numFmtId="37" fontId="0" fillId="0" borderId="0" xfId="46" applyNumberFormat="1" applyFont="1" applyAlignment="1" applyProtection="1">
      <alignment horizontal="left" vertical="top" wrapText="1"/>
      <protection/>
    </xf>
    <xf numFmtId="37" fontId="0" fillId="0" borderId="0" xfId="46" applyNumberFormat="1" applyFont="1" applyAlignment="1" applyProtection="1">
      <alignment horizontal="left"/>
      <protection/>
    </xf>
    <xf numFmtId="37" fontId="0" fillId="0" borderId="0" xfId="46" applyNumberFormat="1" applyFont="1" applyAlignment="1" applyProtection="1" quotePrefix="1">
      <alignment horizontal="left"/>
      <protection/>
    </xf>
    <xf numFmtId="37" fontId="0" fillId="0" borderId="0" xfId="46" applyNumberFormat="1" applyFont="1" applyAlignment="1" applyProtection="1">
      <alignment/>
      <protection/>
    </xf>
    <xf numFmtId="178" fontId="9" fillId="0" borderId="0" xfId="46" applyNumberFormat="1" applyFont="1" applyFill="1" applyBorder="1" applyAlignment="1" applyProtection="1">
      <alignment horizontal="center"/>
      <protection/>
    </xf>
    <xf numFmtId="178" fontId="9" fillId="0" borderId="0" xfId="46" applyNumberFormat="1" applyFont="1" applyBorder="1" applyAlignment="1" applyProtection="1">
      <alignment horizontal="center"/>
      <protection/>
    </xf>
    <xf numFmtId="178" fontId="9" fillId="0" borderId="0" xfId="46" applyNumberFormat="1" applyFont="1" applyFill="1" applyBorder="1" applyAlignment="1" applyProtection="1" quotePrefix="1">
      <alignment horizontal="center"/>
      <protection/>
    </xf>
    <xf numFmtId="37" fontId="9" fillId="0" borderId="0" xfId="46" applyNumberFormat="1" applyFont="1" applyBorder="1" applyAlignment="1" applyProtection="1">
      <alignment horizontal="center"/>
      <protection/>
    </xf>
    <xf numFmtId="37" fontId="9" fillId="0" borderId="0" xfId="46" applyNumberFormat="1" applyFont="1" applyFill="1" applyBorder="1" applyAlignment="1">
      <alignment horizontal="center"/>
      <protection/>
    </xf>
    <xf numFmtId="37" fontId="10" fillId="0" borderId="0" xfId="46" applyNumberFormat="1" applyFont="1" applyFill="1" applyBorder="1" applyAlignment="1" applyProtection="1">
      <alignment horizontal="center"/>
      <protection/>
    </xf>
    <xf numFmtId="178" fontId="9" fillId="0" borderId="0" xfId="46" applyNumberFormat="1" applyFont="1" applyFill="1" applyBorder="1" applyAlignment="1">
      <alignment horizontal="center"/>
      <protection/>
    </xf>
    <xf numFmtId="37" fontId="9" fillId="0" borderId="0" xfId="46" applyNumberFormat="1" applyFont="1" applyFill="1" applyBorder="1" applyAlignment="1">
      <alignment/>
      <protection/>
    </xf>
    <xf numFmtId="37" fontId="0" fillId="0" borderId="0" xfId="46" applyNumberFormat="1" applyFont="1" applyFill="1" applyBorder="1" applyAlignment="1">
      <alignment/>
      <protection/>
    </xf>
    <xf numFmtId="37" fontId="0" fillId="0" borderId="0" xfId="46" applyNumberFormat="1" applyFont="1" applyFill="1" applyBorder="1">
      <alignment/>
      <protection/>
    </xf>
    <xf numFmtId="41" fontId="0" fillId="0" borderId="0" xfId="46" applyNumberFormat="1" applyFont="1" applyFill="1" applyBorder="1">
      <alignment/>
      <protection/>
    </xf>
    <xf numFmtId="41" fontId="9" fillId="0" borderId="0" xfId="46" applyNumberFormat="1" applyFont="1" applyFill="1" applyBorder="1">
      <alignment/>
      <protection/>
    </xf>
    <xf numFmtId="41" fontId="9" fillId="0" borderId="0" xfId="46" applyNumberFormat="1" applyFont="1" applyFill="1" applyBorder="1" applyAlignment="1">
      <alignment horizontal="right"/>
      <protection/>
    </xf>
    <xf numFmtId="0" fontId="0" fillId="0" borderId="0" xfId="46" applyNumberFormat="1" applyFont="1" applyAlignment="1">
      <alignment/>
      <protection/>
    </xf>
    <xf numFmtId="37" fontId="9" fillId="0" borderId="0" xfId="46" applyNumberFormat="1" applyFont="1" applyAlignment="1">
      <alignment/>
      <protection/>
    </xf>
    <xf numFmtId="37" fontId="0" fillId="0" borderId="0" xfId="46" applyNumberFormat="1" applyFont="1">
      <alignment/>
      <protection/>
    </xf>
    <xf numFmtId="37" fontId="12" fillId="0" borderId="0" xfId="46" applyNumberFormat="1" applyFont="1" applyAlignment="1">
      <alignment/>
      <protection/>
    </xf>
    <xf numFmtId="37" fontId="9" fillId="0" borderId="0" xfId="46" applyNumberFormat="1" applyFont="1" applyFill="1" applyBorder="1" applyAlignment="1" applyProtection="1">
      <alignment horizontal="center"/>
      <protection/>
    </xf>
    <xf numFmtId="37" fontId="0" fillId="0" borderId="0" xfId="46" applyNumberFormat="1" applyFont="1" applyAlignment="1">
      <alignment/>
      <protection/>
    </xf>
    <xf numFmtId="37" fontId="9" fillId="0" borderId="0" xfId="46" applyNumberFormat="1" applyFont="1">
      <alignment/>
      <protection/>
    </xf>
    <xf numFmtId="37" fontId="0" fillId="0" borderId="0" xfId="46" applyNumberFormat="1" applyFont="1" applyFill="1" applyBorder="1" applyAlignment="1" applyProtection="1">
      <alignment/>
      <protection/>
    </xf>
    <xf numFmtId="41" fontId="0" fillId="0" borderId="10" xfId="46" applyNumberFormat="1" applyFont="1" applyFill="1" applyBorder="1">
      <alignment/>
      <protection/>
    </xf>
    <xf numFmtId="41" fontId="0" fillId="0" borderId="11" xfId="46" applyNumberFormat="1" applyFont="1" applyFill="1" applyBorder="1">
      <alignment/>
      <protection/>
    </xf>
    <xf numFmtId="0" fontId="11" fillId="0" borderId="0" xfId="46" applyNumberFormat="1" applyFont="1" applyAlignment="1">
      <alignment/>
      <protection/>
    </xf>
    <xf numFmtId="37" fontId="12" fillId="0" borderId="0" xfId="46" applyNumberFormat="1" applyFont="1" applyAlignment="1">
      <alignment horizontal="right"/>
      <protection/>
    </xf>
    <xf numFmtId="37" fontId="0" fillId="0" borderId="0" xfId="46" applyNumberFormat="1" applyFont="1" applyFill="1" applyBorder="1" applyAlignment="1" quotePrefix="1">
      <alignment horizontal="left"/>
      <protection/>
    </xf>
    <xf numFmtId="37" fontId="9" fillId="0" borderId="0" xfId="46" applyNumberFormat="1" applyFont="1" applyFill="1" applyBorder="1" applyAlignment="1" applyProtection="1">
      <alignment horizontal="right"/>
      <protection/>
    </xf>
    <xf numFmtId="37" fontId="0" fillId="0" borderId="0" xfId="46" applyNumberFormat="1" applyFont="1" applyFill="1" applyBorder="1" applyAlignment="1" applyProtection="1">
      <alignment horizontal="right"/>
      <protection/>
    </xf>
    <xf numFmtId="37" fontId="9" fillId="0" borderId="0" xfId="46" applyNumberFormat="1" applyFont="1" applyFill="1" applyBorder="1" applyProtection="1">
      <alignment/>
      <protection/>
    </xf>
    <xf numFmtId="37" fontId="0" fillId="0" borderId="0" xfId="46" applyNumberFormat="1" applyFont="1" applyFill="1" applyBorder="1" applyAlignment="1">
      <alignment horizontal="center"/>
      <protection/>
    </xf>
    <xf numFmtId="37" fontId="0" fillId="0" borderId="0" xfId="46" applyNumberFormat="1" applyFont="1" applyFill="1" applyBorder="1" applyAlignment="1">
      <alignment horizontal="right"/>
      <protection/>
    </xf>
    <xf numFmtId="37" fontId="0" fillId="0" borderId="0" xfId="46" applyNumberFormat="1" applyFont="1" applyFill="1" applyBorder="1" applyAlignment="1" applyProtection="1">
      <alignment horizontal="center"/>
      <protection/>
    </xf>
    <xf numFmtId="41" fontId="0" fillId="0" borderId="0" xfId="46" applyNumberFormat="1" applyFont="1" applyFill="1" applyBorder="1" applyAlignment="1" applyProtection="1">
      <alignment horizontal="right"/>
      <protection/>
    </xf>
    <xf numFmtId="41" fontId="0" fillId="0" borderId="12" xfId="46" applyNumberFormat="1" applyFont="1" applyFill="1" applyBorder="1" applyAlignment="1" applyProtection="1">
      <alignment horizontal="right"/>
      <protection/>
    </xf>
    <xf numFmtId="39" fontId="0" fillId="0" borderId="0" xfId="46" applyNumberFormat="1" applyFont="1" applyFill="1" applyBorder="1" applyAlignment="1" applyProtection="1">
      <alignment/>
      <protection/>
    </xf>
    <xf numFmtId="39" fontId="0" fillId="0" borderId="0" xfId="46" applyNumberFormat="1" applyFont="1" applyFill="1" applyBorder="1" applyAlignment="1" applyProtection="1">
      <alignment horizontal="center"/>
      <protection/>
    </xf>
    <xf numFmtId="37" fontId="0" fillId="0" borderId="0" xfId="46" applyNumberFormat="1" applyFont="1" applyFill="1" applyBorder="1" applyProtection="1">
      <alignment/>
      <protection/>
    </xf>
    <xf numFmtId="0" fontId="0" fillId="0" borderId="0" xfId="46" applyNumberFormat="1" applyFont="1" applyAlignment="1" applyProtection="1">
      <alignment/>
      <protection/>
    </xf>
    <xf numFmtId="37" fontId="0" fillId="0" borderId="0" xfId="46" applyNumberFormat="1" applyFont="1" applyAlignment="1" applyProtection="1">
      <alignment horizontal="center"/>
      <protection/>
    </xf>
    <xf numFmtId="37" fontId="12" fillId="0" borderId="0" xfId="46" applyNumberFormat="1" applyFont="1" applyAlignment="1" applyProtection="1">
      <alignment/>
      <protection/>
    </xf>
    <xf numFmtId="37" fontId="16" fillId="0" borderId="0" xfId="46" applyNumberFormat="1" applyFont="1" applyProtection="1">
      <alignment/>
      <protection/>
    </xf>
    <xf numFmtId="37" fontId="0" fillId="0" borderId="0" xfId="46" applyNumberFormat="1" applyFont="1" applyBorder="1" applyProtection="1">
      <alignment/>
      <protection/>
    </xf>
    <xf numFmtId="37" fontId="0" fillId="0" borderId="0" xfId="46" applyNumberFormat="1" applyFont="1" applyBorder="1" applyAlignment="1" applyProtection="1">
      <alignment/>
      <protection/>
    </xf>
    <xf numFmtId="179" fontId="0" fillId="0" borderId="0" xfId="46" applyNumberFormat="1" applyFont="1" applyFill="1" applyAlignment="1" applyProtection="1">
      <alignment horizontal="right" vertical="top"/>
      <protection/>
    </xf>
    <xf numFmtId="180" fontId="0" fillId="0" borderId="0" xfId="46" applyNumberFormat="1" applyFont="1" applyFill="1" applyAlignment="1" applyProtection="1">
      <alignment horizontal="right"/>
      <protection/>
    </xf>
    <xf numFmtId="41" fontId="0" fillId="0" borderId="0" xfId="46" applyNumberFormat="1" applyFont="1" applyBorder="1" applyAlignment="1" applyProtection="1">
      <alignment horizontal="right"/>
      <protection/>
    </xf>
    <xf numFmtId="180" fontId="0" fillId="0" borderId="0" xfId="46" applyNumberFormat="1" applyFont="1" applyFill="1" applyAlignment="1" applyProtection="1">
      <alignment/>
      <protection/>
    </xf>
    <xf numFmtId="41" fontId="0" fillId="0" borderId="0" xfId="46" applyNumberFormat="1" applyFont="1" applyFill="1" applyAlignment="1" applyProtection="1">
      <alignment/>
      <protection/>
    </xf>
    <xf numFmtId="180" fontId="0" fillId="0" borderId="0" xfId="46" applyNumberFormat="1" applyFont="1" applyFill="1" applyProtection="1">
      <alignment/>
      <protection/>
    </xf>
    <xf numFmtId="37" fontId="9" fillId="0" borderId="0" xfId="46" applyNumberFormat="1" applyFont="1" applyFill="1" applyBorder="1" applyAlignment="1" quotePrefix="1">
      <alignment horizontal="center"/>
      <protection/>
    </xf>
    <xf numFmtId="37" fontId="18" fillId="0" borderId="0" xfId="46" applyNumberFormat="1" applyFont="1" applyFill="1" applyBorder="1" applyAlignment="1" applyProtection="1">
      <alignment horizontal="center"/>
      <protection/>
    </xf>
    <xf numFmtId="37" fontId="0" fillId="0" borderId="12" xfId="46" applyNumberFormat="1" applyFont="1" applyFill="1" applyBorder="1" applyAlignment="1" applyProtection="1">
      <alignment/>
      <protection/>
    </xf>
    <xf numFmtId="37" fontId="9" fillId="0" borderId="0" xfId="46" applyNumberFormat="1" applyFont="1" applyFill="1" applyBorder="1" applyAlignment="1" applyProtection="1">
      <alignment/>
      <protection/>
    </xf>
    <xf numFmtId="38" fontId="0" fillId="0" borderId="0" xfId="42" applyNumberFormat="1" applyFont="1" applyFill="1" applyBorder="1" applyAlignment="1">
      <alignment/>
    </xf>
    <xf numFmtId="41" fontId="9" fillId="0" borderId="13" xfId="46" applyNumberFormat="1" applyFont="1" applyFill="1" applyBorder="1">
      <alignment/>
      <protection/>
    </xf>
    <xf numFmtId="41" fontId="11" fillId="0" borderId="0" xfId="46" applyNumberFormat="1" applyFont="1" applyFill="1" applyBorder="1">
      <alignment/>
      <protection/>
    </xf>
    <xf numFmtId="41" fontId="9" fillId="0" borderId="12" xfId="46" applyNumberFormat="1" applyFont="1" applyFill="1" applyBorder="1">
      <alignment/>
      <protection/>
    </xf>
    <xf numFmtId="0" fontId="19" fillId="0" borderId="0" xfId="46" applyNumberFormat="1" applyFont="1" applyAlignment="1">
      <alignment/>
      <protection/>
    </xf>
    <xf numFmtId="0" fontId="19" fillId="0" borderId="0" xfId="46" applyNumberFormat="1" applyFont="1" applyAlignment="1">
      <alignment horizontal="right"/>
      <protection/>
    </xf>
    <xf numFmtId="37" fontId="19" fillId="0" borderId="0" xfId="46" applyNumberFormat="1" applyFont="1" applyFill="1" applyBorder="1" applyAlignment="1" applyProtection="1">
      <alignment horizontal="center"/>
      <protection/>
    </xf>
    <xf numFmtId="37" fontId="17" fillId="0" borderId="0" xfId="46" applyNumberFormat="1" applyFont="1" applyAlignment="1">
      <alignment/>
      <protection/>
    </xf>
    <xf numFmtId="0" fontId="0" fillId="0" borderId="0" xfId="46" applyNumberFormat="1" applyFont="1" applyAlignment="1">
      <alignment vertical="top"/>
      <protection/>
    </xf>
    <xf numFmtId="37" fontId="0" fillId="0" borderId="10" xfId="46" applyNumberFormat="1" applyFont="1" applyFill="1" applyBorder="1" applyAlignment="1">
      <alignment/>
      <protection/>
    </xf>
    <xf numFmtId="37" fontId="0" fillId="0" borderId="14" xfId="46" applyNumberFormat="1" applyFont="1" applyBorder="1" applyProtection="1">
      <alignment/>
      <protection/>
    </xf>
    <xf numFmtId="37" fontId="0" fillId="0" borderId="15" xfId="46" applyNumberFormat="1" applyFont="1" applyBorder="1" applyProtection="1">
      <alignment/>
      <protection/>
    </xf>
    <xf numFmtId="37" fontId="9" fillId="0" borderId="16" xfId="46" applyNumberFormat="1" applyFont="1" applyBorder="1" applyAlignment="1" applyProtection="1">
      <alignment horizontal="center"/>
      <protection/>
    </xf>
    <xf numFmtId="37" fontId="0" fillId="0" borderId="16" xfId="46" applyNumberFormat="1" applyFont="1" applyBorder="1" applyProtection="1">
      <alignment/>
      <protection/>
    </xf>
    <xf numFmtId="37" fontId="9" fillId="0" borderId="17" xfId="46" applyNumberFormat="1" applyFont="1" applyBorder="1" applyAlignment="1" applyProtection="1">
      <alignment horizontal="center"/>
      <protection/>
    </xf>
    <xf numFmtId="37" fontId="0" fillId="0" borderId="18" xfId="46" applyNumberFormat="1" applyFont="1" applyBorder="1" applyAlignment="1" applyProtection="1">
      <alignment/>
      <protection/>
    </xf>
    <xf numFmtId="178" fontId="9" fillId="0" borderId="17" xfId="46" applyNumberFormat="1" applyFont="1" applyFill="1" applyBorder="1" applyAlignment="1" applyProtection="1">
      <alignment horizontal="center"/>
      <protection/>
    </xf>
    <xf numFmtId="37" fontId="0" fillId="0" borderId="17" xfId="46" applyNumberFormat="1" applyFont="1" applyBorder="1" applyAlignment="1" applyProtection="1">
      <alignment/>
      <protection/>
    </xf>
    <xf numFmtId="41" fontId="0" fillId="0" borderId="17" xfId="46" applyNumberFormat="1" applyFont="1" applyBorder="1" applyAlignment="1" applyProtection="1">
      <alignment horizontal="right"/>
      <protection/>
    </xf>
    <xf numFmtId="180" fontId="0" fillId="0" borderId="17" xfId="46" applyNumberFormat="1" applyFont="1" applyFill="1" applyBorder="1" applyAlignment="1" applyProtection="1">
      <alignment horizontal="right"/>
      <protection/>
    </xf>
    <xf numFmtId="180" fontId="0" fillId="0" borderId="0" xfId="46" applyNumberFormat="1" applyFont="1" applyFill="1" applyBorder="1" applyAlignment="1" applyProtection="1">
      <alignment horizontal="right"/>
      <protection/>
    </xf>
    <xf numFmtId="180" fontId="0" fillId="0" borderId="19" xfId="46" applyNumberFormat="1" applyFont="1" applyFill="1" applyBorder="1" applyAlignment="1" applyProtection="1">
      <alignment horizontal="right"/>
      <protection/>
    </xf>
    <xf numFmtId="37" fontId="0" fillId="0" borderId="14" xfId="46" applyNumberFormat="1" applyFont="1" applyBorder="1" applyAlignment="1" applyProtection="1">
      <alignment/>
      <protection/>
    </xf>
    <xf numFmtId="37" fontId="0" fillId="0" borderId="14" xfId="46" applyNumberFormat="1" applyFont="1" applyBorder="1" applyAlignment="1" applyProtection="1">
      <alignment horizontal="center"/>
      <protection/>
    </xf>
    <xf numFmtId="178" fontId="0" fillId="0" borderId="0" xfId="46" applyNumberFormat="1" applyFont="1" applyBorder="1" applyProtection="1">
      <alignment/>
      <protection/>
    </xf>
    <xf numFmtId="178" fontId="9" fillId="0" borderId="16" xfId="46" applyNumberFormat="1" applyFont="1" applyBorder="1" applyAlignment="1" applyProtection="1" quotePrefix="1">
      <alignment horizontal="center"/>
      <protection/>
    </xf>
    <xf numFmtId="41" fontId="0" fillId="0" borderId="16" xfId="46" applyNumberFormat="1" applyFont="1" applyBorder="1" applyAlignment="1" applyProtection="1">
      <alignment horizontal="right"/>
      <protection/>
    </xf>
    <xf numFmtId="180" fontId="0" fillId="0" borderId="0" xfId="46" applyNumberFormat="1" applyFont="1" applyFill="1" applyBorder="1" applyAlignment="1" applyProtection="1">
      <alignment/>
      <protection/>
    </xf>
    <xf numFmtId="180" fontId="0" fillId="0" borderId="0" xfId="46" applyNumberFormat="1" applyFont="1" applyFill="1" applyBorder="1" applyProtection="1">
      <alignment/>
      <protection/>
    </xf>
    <xf numFmtId="41" fontId="0" fillId="0" borderId="16" xfId="46" applyNumberFormat="1" applyFont="1" applyFill="1" applyBorder="1" applyAlignment="1" applyProtection="1">
      <alignment/>
      <protection/>
    </xf>
    <xf numFmtId="180" fontId="0" fillId="0" borderId="20" xfId="46" applyNumberFormat="1" applyFont="1" applyFill="1" applyBorder="1" applyAlignment="1" applyProtection="1">
      <alignment/>
      <protection/>
    </xf>
    <xf numFmtId="180" fontId="0" fillId="0" borderId="20" xfId="46" applyNumberFormat="1" applyFont="1" applyFill="1" applyBorder="1" applyProtection="1">
      <alignment/>
      <protection/>
    </xf>
    <xf numFmtId="180" fontId="0" fillId="0" borderId="20" xfId="46" applyNumberFormat="1" applyFont="1" applyFill="1" applyBorder="1" applyAlignment="1" applyProtection="1">
      <alignment horizontal="right"/>
      <protection/>
    </xf>
    <xf numFmtId="41" fontId="0" fillId="0" borderId="21" xfId="46" applyNumberFormat="1" applyFont="1" applyFill="1" applyBorder="1" applyAlignment="1" applyProtection="1">
      <alignment/>
      <protection/>
    </xf>
    <xf numFmtId="37" fontId="0" fillId="0" borderId="0" xfId="46" applyNumberFormat="1" applyFont="1" applyAlignment="1">
      <alignment vertical="top" wrapText="1"/>
      <protection/>
    </xf>
    <xf numFmtId="37" fontId="0" fillId="0" borderId="0" xfId="46" applyNumberFormat="1" applyFont="1" applyFill="1" applyBorder="1" applyAlignment="1">
      <alignment horizontal="center"/>
      <protection/>
    </xf>
    <xf numFmtId="37" fontId="0" fillId="0" borderId="22" xfId="46" applyNumberFormat="1" applyFont="1" applyFill="1" applyBorder="1" applyAlignment="1" applyProtection="1">
      <alignment/>
      <protection/>
    </xf>
    <xf numFmtId="37" fontId="0" fillId="0" borderId="23" xfId="46" applyNumberFormat="1" applyFont="1" applyFill="1" applyBorder="1" applyAlignment="1" applyProtection="1">
      <alignment/>
      <protection/>
    </xf>
    <xf numFmtId="37" fontId="0" fillId="0" borderId="24" xfId="46" applyNumberFormat="1" applyFont="1" applyFill="1" applyBorder="1" applyAlignment="1" applyProtection="1">
      <alignment/>
      <protection/>
    </xf>
    <xf numFmtId="37" fontId="0" fillId="0" borderId="0" xfId="46" applyNumberFormat="1" applyFont="1" applyFill="1" applyBorder="1" applyAlignment="1">
      <alignment/>
      <protection/>
    </xf>
    <xf numFmtId="37" fontId="0" fillId="0" borderId="0" xfId="46" applyNumberFormat="1" applyFont="1" applyFill="1" applyBorder="1">
      <alignment/>
      <protection/>
    </xf>
    <xf numFmtId="0" fontId="0" fillId="0" borderId="0" xfId="46" applyNumberFormat="1" applyFont="1" applyFill="1" applyAlignment="1">
      <alignment/>
      <protection/>
    </xf>
    <xf numFmtId="37" fontId="0" fillId="0" borderId="0" xfId="46" applyNumberFormat="1" applyFont="1" applyFill="1" applyAlignment="1">
      <alignment/>
      <protection/>
    </xf>
    <xf numFmtId="0" fontId="0" fillId="0" borderId="0" xfId="46" applyNumberFormat="1" applyFont="1" applyFill="1" applyAlignment="1">
      <alignment/>
      <protection/>
    </xf>
    <xf numFmtId="0" fontId="19" fillId="0" borderId="0" xfId="46" applyNumberFormat="1" applyFont="1" applyFill="1" applyAlignment="1">
      <alignment/>
      <protection/>
    </xf>
    <xf numFmtId="37" fontId="0" fillId="0" borderId="0" xfId="46" applyNumberFormat="1" applyFont="1" applyAlignment="1" applyProtection="1">
      <alignment/>
      <protection/>
    </xf>
    <xf numFmtId="39" fontId="0" fillId="0" borderId="0" xfId="46" applyNumberFormat="1" applyFont="1" applyFill="1" applyBorder="1" applyAlignment="1" applyProtection="1">
      <alignment horizontal="right"/>
      <protection/>
    </xf>
    <xf numFmtId="37" fontId="0" fillId="0" borderId="0" xfId="46" applyNumberFormat="1" applyFont="1" applyFill="1" applyBorder="1" applyAlignment="1" applyProtection="1">
      <alignment horizontal="right"/>
      <protection/>
    </xf>
    <xf numFmtId="37" fontId="0" fillId="0" borderId="0" xfId="46" applyNumberFormat="1" applyFont="1" applyFill="1" applyBorder="1" applyAlignment="1">
      <alignment horizontal="right"/>
      <protection/>
    </xf>
    <xf numFmtId="0" fontId="0" fillId="0" borderId="0" xfId="46" applyNumberFormat="1" applyFont="1" applyAlignment="1">
      <alignment horizontal="right"/>
      <protection/>
    </xf>
    <xf numFmtId="178" fontId="9" fillId="0" borderId="0" xfId="46" applyNumberFormat="1" applyFont="1" applyFill="1" applyBorder="1" applyAlignment="1" applyProtection="1" quotePrefix="1">
      <alignment horizontal="right"/>
      <protection/>
    </xf>
    <xf numFmtId="41" fontId="0" fillId="0" borderId="0" xfId="46" applyNumberFormat="1" applyFont="1" applyFill="1" applyBorder="1" applyAlignment="1">
      <alignment horizontal="right"/>
      <protection/>
    </xf>
    <xf numFmtId="41" fontId="0" fillId="0" borderId="10" xfId="46" applyNumberFormat="1" applyFont="1" applyFill="1" applyBorder="1" applyAlignment="1">
      <alignment horizontal="right"/>
      <protection/>
    </xf>
    <xf numFmtId="41" fontId="0" fillId="0" borderId="0" xfId="46" applyNumberFormat="1" applyFont="1" applyFill="1" applyBorder="1" applyAlignment="1" applyProtection="1">
      <alignment horizontal="right"/>
      <protection/>
    </xf>
    <xf numFmtId="41" fontId="0" fillId="0" borderId="22" xfId="46" applyNumberFormat="1" applyFont="1" applyFill="1" applyBorder="1" applyAlignment="1" applyProtection="1">
      <alignment horizontal="right"/>
      <protection/>
    </xf>
    <xf numFmtId="41" fontId="0" fillId="0" borderId="23" xfId="46" applyNumberFormat="1" applyFont="1" applyFill="1" applyBorder="1" applyAlignment="1" applyProtection="1">
      <alignment horizontal="right"/>
      <protection/>
    </xf>
    <xf numFmtId="41" fontId="0" fillId="0" borderId="24" xfId="46" applyNumberFormat="1" applyFont="1" applyFill="1" applyBorder="1" applyAlignment="1" applyProtection="1">
      <alignment horizontal="right"/>
      <protection/>
    </xf>
    <xf numFmtId="41" fontId="0" fillId="0" borderId="12" xfId="46" applyNumberFormat="1" applyFont="1" applyFill="1" applyBorder="1" applyAlignment="1" applyProtection="1">
      <alignment horizontal="right"/>
      <protection/>
    </xf>
    <xf numFmtId="41" fontId="0" fillId="0" borderId="0" xfId="42" applyNumberFormat="1" applyFont="1" applyFill="1" applyBorder="1" applyAlignment="1">
      <alignment/>
    </xf>
    <xf numFmtId="37" fontId="0" fillId="0" borderId="12" xfId="46" applyNumberFormat="1" applyFont="1" applyFill="1" applyBorder="1" applyAlignment="1" applyProtection="1">
      <alignment/>
      <protection/>
    </xf>
    <xf numFmtId="37" fontId="0" fillId="0" borderId="0" xfId="46" applyNumberFormat="1" applyFont="1" applyFill="1">
      <alignment/>
      <protection/>
    </xf>
    <xf numFmtId="37" fontId="0" fillId="0" borderId="0" xfId="46" applyNumberFormat="1" applyFont="1">
      <alignment/>
      <protection/>
    </xf>
    <xf numFmtId="37" fontId="20" fillId="0" borderId="0" xfId="46" applyNumberFormat="1" applyFont="1" applyAlignment="1" applyProtection="1">
      <alignment/>
      <protection/>
    </xf>
    <xf numFmtId="37" fontId="0" fillId="0" borderId="0" xfId="47" applyNumberFormat="1" applyFont="1">
      <alignment/>
      <protection/>
    </xf>
    <xf numFmtId="37" fontId="9" fillId="0" borderId="0" xfId="47" applyNumberFormat="1" applyFont="1" applyAlignment="1">
      <alignment/>
      <protection/>
    </xf>
    <xf numFmtId="37" fontId="0" fillId="0" borderId="0" xfId="47" applyNumberFormat="1" applyFont="1">
      <alignment/>
      <protection/>
    </xf>
    <xf numFmtId="37" fontId="12" fillId="0" borderId="0" xfId="47" applyNumberFormat="1" applyFont="1" applyAlignment="1">
      <alignment/>
      <protection/>
    </xf>
    <xf numFmtId="37" fontId="2" fillId="0" borderId="0" xfId="47" applyNumberFormat="1" applyFont="1">
      <alignment/>
      <protection/>
    </xf>
    <xf numFmtId="37" fontId="0" fillId="0" borderId="0" xfId="47" applyNumberFormat="1" applyFont="1" applyFill="1" applyBorder="1" applyAlignment="1">
      <alignment/>
      <protection/>
    </xf>
    <xf numFmtId="37" fontId="9" fillId="0" borderId="0" xfId="47" applyNumberFormat="1" applyFont="1" applyFill="1" applyBorder="1" applyAlignment="1" applyProtection="1">
      <alignment horizontal="center"/>
      <protection/>
    </xf>
    <xf numFmtId="37" fontId="15" fillId="0" borderId="0" xfId="47" applyNumberFormat="1" applyFont="1" applyFill="1" applyBorder="1" applyAlignment="1" quotePrefix="1">
      <alignment horizontal="center"/>
      <protection/>
    </xf>
    <xf numFmtId="37" fontId="0" fillId="0" borderId="0" xfId="47" applyNumberFormat="1" applyFont="1" applyFill="1" applyBorder="1">
      <alignment/>
      <protection/>
    </xf>
    <xf numFmtId="37" fontId="0" fillId="0" borderId="0" xfId="47" applyNumberFormat="1" applyFont="1" applyFill="1" applyBorder="1">
      <alignment/>
      <protection/>
    </xf>
    <xf numFmtId="37" fontId="9" fillId="0" borderId="0" xfId="47" applyNumberFormat="1" applyFont="1" applyFill="1" applyBorder="1">
      <alignment/>
      <protection/>
    </xf>
    <xf numFmtId="37" fontId="0" fillId="0" borderId="0" xfId="47" applyNumberFormat="1" applyFont="1" applyAlignment="1">
      <alignment/>
      <protection/>
    </xf>
    <xf numFmtId="37" fontId="9" fillId="0" borderId="0" xfId="47" applyNumberFormat="1" applyFont="1">
      <alignment/>
      <protection/>
    </xf>
    <xf numFmtId="37" fontId="9" fillId="0" borderId="0" xfId="47" applyNumberFormat="1" applyFont="1" applyFill="1" applyBorder="1" applyAlignment="1">
      <alignment horizontal="center"/>
      <protection/>
    </xf>
    <xf numFmtId="37" fontId="0" fillId="0" borderId="0" xfId="47" applyNumberFormat="1" applyFont="1" applyFill="1" applyBorder="1" applyAlignment="1" applyProtection="1">
      <alignment/>
      <protection/>
    </xf>
    <xf numFmtId="37" fontId="15" fillId="0" borderId="0" xfId="47" applyNumberFormat="1" applyFont="1" applyFill="1" applyBorder="1" applyAlignment="1" applyProtection="1">
      <alignment horizontal="center"/>
      <protection/>
    </xf>
    <xf numFmtId="37" fontId="10" fillId="0" borderId="0" xfId="47" applyNumberFormat="1" applyFont="1" applyFill="1" applyBorder="1" applyAlignment="1" applyProtection="1">
      <alignment horizontal="center"/>
      <protection/>
    </xf>
    <xf numFmtId="37" fontId="9" fillId="0" borderId="0" xfId="47" applyNumberFormat="1" applyFont="1" applyFill="1" applyBorder="1" applyAlignment="1">
      <alignment/>
      <protection/>
    </xf>
    <xf numFmtId="41" fontId="0" fillId="0" borderId="0" xfId="47" applyNumberFormat="1" applyFont="1" applyFill="1" applyBorder="1" applyAlignment="1">
      <alignment horizontal="right"/>
      <protection/>
    </xf>
    <xf numFmtId="41" fontId="0" fillId="0" borderId="0" xfId="47" applyNumberFormat="1" applyFont="1" applyFill="1" applyBorder="1" applyAlignment="1">
      <alignment horizontal="left"/>
      <protection/>
    </xf>
    <xf numFmtId="41" fontId="0" fillId="0" borderId="0" xfId="47" applyNumberFormat="1" applyFont="1" applyFill="1" applyBorder="1">
      <alignment/>
      <protection/>
    </xf>
    <xf numFmtId="41" fontId="0" fillId="0" borderId="10" xfId="47" applyNumberFormat="1" applyFont="1" applyFill="1" applyBorder="1">
      <alignment/>
      <protection/>
    </xf>
    <xf numFmtId="41" fontId="0" fillId="0" borderId="11" xfId="47" applyNumberFormat="1" applyFont="1" applyFill="1" applyBorder="1">
      <alignment/>
      <protection/>
    </xf>
    <xf numFmtId="37" fontId="21" fillId="0" borderId="0" xfId="47" applyNumberFormat="1" applyFont="1" applyAlignment="1">
      <alignment/>
      <protection/>
    </xf>
    <xf numFmtId="0" fontId="8" fillId="0" borderId="0" xfId="47" applyNumberFormat="1" applyFont="1" applyAlignment="1">
      <alignment/>
      <protection/>
    </xf>
    <xf numFmtId="0" fontId="0" fillId="0" borderId="0" xfId="47" applyNumberFormat="1" applyFont="1" applyAlignment="1">
      <alignment/>
      <protection/>
    </xf>
    <xf numFmtId="0" fontId="7" fillId="0" borderId="0" xfId="47" applyNumberFormat="1" applyFont="1" applyAlignment="1">
      <alignment/>
      <protection/>
    </xf>
    <xf numFmtId="37" fontId="3" fillId="0" borderId="0" xfId="47" applyNumberFormat="1" applyFont="1" applyFill="1" applyBorder="1" applyAlignment="1">
      <alignment/>
      <protection/>
    </xf>
    <xf numFmtId="37" fontId="20" fillId="0" borderId="0" xfId="47" applyNumberFormat="1" applyFont="1" applyAlignment="1">
      <alignment/>
      <protection/>
    </xf>
    <xf numFmtId="37" fontId="20" fillId="0" borderId="0" xfId="46" applyNumberFormat="1" applyFont="1" applyAlignment="1">
      <alignment/>
      <protection/>
    </xf>
    <xf numFmtId="37" fontId="0" fillId="0" borderId="0" xfId="46" applyNumberFormat="1" applyFont="1" applyFill="1" applyAlignment="1" applyProtection="1">
      <alignment horizontal="left" vertical="top" wrapText="1"/>
      <protection/>
    </xf>
    <xf numFmtId="41" fontId="0" fillId="0" borderId="25" xfId="46" applyNumberFormat="1" applyFont="1" applyBorder="1" applyAlignment="1" applyProtection="1">
      <alignment horizontal="right"/>
      <protection/>
    </xf>
    <xf numFmtId="41" fontId="0" fillId="0" borderId="17" xfId="46" applyNumberFormat="1" applyFont="1" applyFill="1" applyBorder="1" applyAlignment="1" applyProtection="1">
      <alignment/>
      <protection/>
    </xf>
    <xf numFmtId="181" fontId="0" fillId="0" borderId="0" xfId="42" applyNumberFormat="1" applyFont="1" applyFill="1" applyBorder="1" applyAlignment="1" applyProtection="1">
      <alignment/>
      <protection/>
    </xf>
    <xf numFmtId="37" fontId="0" fillId="0" borderId="17" xfId="46" applyNumberFormat="1" applyFont="1" applyFill="1" applyBorder="1" applyAlignment="1" applyProtection="1">
      <alignment/>
      <protection/>
    </xf>
    <xf numFmtId="181" fontId="0" fillId="0" borderId="10" xfId="42" applyNumberFormat="1" applyFont="1" applyFill="1" applyBorder="1" applyAlignment="1" applyProtection="1">
      <alignment/>
      <protection/>
    </xf>
    <xf numFmtId="181" fontId="0" fillId="0" borderId="12" xfId="42" applyNumberFormat="1" applyFont="1" applyFill="1" applyBorder="1" applyAlignment="1" applyProtection="1">
      <alignment/>
      <protection/>
    </xf>
    <xf numFmtId="37" fontId="0" fillId="0" borderId="17" xfId="46" applyNumberFormat="1" applyFont="1" applyFill="1" applyBorder="1" applyAlignment="1" applyProtection="1" quotePrefix="1">
      <alignment/>
      <protection/>
    </xf>
    <xf numFmtId="37" fontId="0" fillId="0" borderId="0" xfId="46" applyNumberFormat="1" applyFont="1" applyFill="1" applyBorder="1" applyAlignment="1" applyProtection="1" quotePrefix="1">
      <alignment/>
      <protection/>
    </xf>
    <xf numFmtId="41" fontId="0" fillId="0" borderId="0" xfId="46" applyNumberFormat="1" applyFont="1" applyFill="1" applyBorder="1" applyAlignment="1" applyProtection="1">
      <alignment/>
      <protection/>
    </xf>
    <xf numFmtId="41" fontId="0" fillId="0" borderId="26" xfId="46" applyNumberFormat="1" applyFont="1" applyFill="1" applyBorder="1" applyAlignment="1" applyProtection="1">
      <alignment/>
      <protection/>
    </xf>
    <xf numFmtId="181" fontId="0" fillId="0" borderId="26" xfId="42" applyNumberFormat="1" applyFont="1" applyFill="1" applyBorder="1" applyAlignment="1" applyProtection="1">
      <alignment/>
      <protection/>
    </xf>
    <xf numFmtId="181" fontId="0" fillId="0" borderId="27" xfId="42" applyNumberFormat="1" applyFont="1" applyFill="1" applyBorder="1" applyAlignment="1" applyProtection="1">
      <alignment/>
      <protection/>
    </xf>
    <xf numFmtId="37" fontId="0" fillId="0" borderId="0" xfId="46" applyNumberFormat="1" applyFont="1" applyFill="1" applyBorder="1" applyAlignment="1" applyProtection="1" quotePrefix="1">
      <alignment/>
      <protection/>
    </xf>
    <xf numFmtId="37" fontId="0" fillId="0" borderId="28" xfId="46" applyNumberFormat="1" applyFont="1" applyBorder="1" applyProtection="1">
      <alignment/>
      <protection/>
    </xf>
    <xf numFmtId="37" fontId="0" fillId="0" borderId="28" xfId="46" applyNumberFormat="1" applyFont="1" applyFill="1" applyBorder="1" applyProtection="1">
      <alignment/>
      <protection/>
    </xf>
    <xf numFmtId="37" fontId="0" fillId="0" borderId="29" xfId="46" applyNumberFormat="1" applyFont="1" applyFill="1" applyBorder="1" applyAlignment="1" applyProtection="1">
      <alignment/>
      <protection/>
    </xf>
    <xf numFmtId="41" fontId="0" fillId="0" borderId="30" xfId="46" applyNumberFormat="1" applyFont="1" applyBorder="1" applyAlignment="1" applyProtection="1">
      <alignment horizontal="right"/>
      <protection/>
    </xf>
    <xf numFmtId="179" fontId="0" fillId="0" borderId="0" xfId="46" applyNumberFormat="1" applyFont="1" applyFill="1" applyBorder="1" applyAlignment="1" applyProtection="1">
      <alignment horizontal="right" vertical="top"/>
      <protection/>
    </xf>
    <xf numFmtId="179" fontId="0" fillId="0" borderId="31" xfId="46" applyNumberFormat="1" applyFont="1" applyFill="1" applyBorder="1" applyAlignment="1" applyProtection="1">
      <alignment horizontal="right" vertical="top"/>
      <protection/>
    </xf>
    <xf numFmtId="41" fontId="0" fillId="0" borderId="16" xfId="46" applyNumberFormat="1" applyFont="1" applyBorder="1" applyAlignment="1" applyProtection="1">
      <alignment horizontal="center"/>
      <protection/>
    </xf>
    <xf numFmtId="41" fontId="0" fillId="0" borderId="16" xfId="46" applyNumberFormat="1" applyFont="1" applyBorder="1" applyAlignment="1" applyProtection="1">
      <alignment/>
      <protection/>
    </xf>
    <xf numFmtId="41" fontId="0" fillId="0" borderId="32" xfId="46" applyNumberFormat="1" applyFont="1" applyBorder="1" applyAlignment="1" applyProtection="1">
      <alignment/>
      <protection/>
    </xf>
    <xf numFmtId="181" fontId="0" fillId="0" borderId="16" xfId="42" applyNumberFormat="1" applyFont="1" applyBorder="1" applyAlignment="1" applyProtection="1">
      <alignment/>
      <protection/>
    </xf>
    <xf numFmtId="181" fontId="0" fillId="0" borderId="33" xfId="42" applyNumberFormat="1" applyFont="1" applyBorder="1" applyAlignment="1" applyProtection="1">
      <alignment/>
      <protection/>
    </xf>
    <xf numFmtId="41" fontId="0" fillId="0" borderId="16" xfId="46" applyNumberFormat="1" applyFont="1" applyBorder="1" applyProtection="1">
      <alignment/>
      <protection/>
    </xf>
    <xf numFmtId="179" fontId="0" fillId="0" borderId="16" xfId="46" applyNumberFormat="1" applyFont="1" applyFill="1" applyBorder="1" applyAlignment="1" applyProtection="1">
      <alignment horizontal="right" vertical="top"/>
      <protection/>
    </xf>
    <xf numFmtId="41" fontId="0" fillId="0" borderId="0" xfId="46" applyNumberFormat="1" applyFont="1" applyFill="1" applyBorder="1" applyAlignment="1">
      <alignment horizontal="center"/>
      <protection/>
    </xf>
    <xf numFmtId="41" fontId="0" fillId="0" borderId="10" xfId="46" applyNumberFormat="1" applyFont="1" applyFill="1" applyBorder="1" applyAlignment="1">
      <alignment horizontal="center"/>
      <protection/>
    </xf>
    <xf numFmtId="0" fontId="0" fillId="0" borderId="0" xfId="0" applyNumberFormat="1" applyFill="1" applyAlignment="1">
      <alignment/>
    </xf>
    <xf numFmtId="41" fontId="9" fillId="0" borderId="0" xfId="46" applyNumberFormat="1" applyFont="1" applyFill="1" applyBorder="1" applyAlignment="1">
      <alignment horizontal="center"/>
      <protection/>
    </xf>
    <xf numFmtId="181" fontId="0" fillId="0" borderId="28" xfId="42" applyNumberFormat="1" applyFont="1" applyBorder="1" applyAlignment="1" applyProtection="1">
      <alignment/>
      <protection/>
    </xf>
    <xf numFmtId="41" fontId="0" fillId="0" borderId="34" xfId="46" applyNumberFormat="1" applyFont="1" applyFill="1" applyBorder="1" applyAlignment="1" applyProtection="1">
      <alignment/>
      <protection/>
    </xf>
    <xf numFmtId="41" fontId="0" fillId="0" borderId="0" xfId="46" applyNumberFormat="1" applyFont="1" applyBorder="1" applyAlignment="1" applyProtection="1">
      <alignment/>
      <protection/>
    </xf>
    <xf numFmtId="37" fontId="0" fillId="0" borderId="0" xfId="46" applyNumberFormat="1" applyFont="1" applyBorder="1" applyAlignment="1" applyProtection="1">
      <alignment/>
      <protection/>
    </xf>
    <xf numFmtId="41" fontId="0" fillId="0" borderId="0" xfId="46" applyNumberFormat="1" applyFont="1" applyBorder="1" applyAlignment="1" applyProtection="1">
      <alignment/>
      <protection/>
    </xf>
    <xf numFmtId="41" fontId="0" fillId="0" borderId="35" xfId="46" applyNumberFormat="1" applyFont="1" applyBorder="1" applyAlignment="1" applyProtection="1">
      <alignment/>
      <protection/>
    </xf>
    <xf numFmtId="41" fontId="0" fillId="0" borderId="0" xfId="46" applyNumberFormat="1" applyFont="1" applyFill="1" applyBorder="1" applyAlignment="1" applyProtection="1">
      <alignment/>
      <protection/>
    </xf>
    <xf numFmtId="37" fontId="0" fillId="0" borderId="0" xfId="46" applyNumberFormat="1" applyFont="1" applyBorder="1" applyAlignment="1" applyProtection="1" quotePrefix="1">
      <alignment/>
      <protection/>
    </xf>
    <xf numFmtId="37" fontId="0" fillId="0" borderId="0" xfId="46" applyNumberFormat="1" applyFont="1" applyBorder="1" applyAlignment="1" applyProtection="1">
      <alignment/>
      <protection/>
    </xf>
    <xf numFmtId="179" fontId="0" fillId="0" borderId="0" xfId="46" applyNumberFormat="1" applyFont="1" applyFill="1" applyBorder="1" applyAlignment="1" applyProtection="1">
      <alignment horizontal="right" vertical="top"/>
      <protection/>
    </xf>
    <xf numFmtId="41" fontId="0" fillId="0" borderId="0" xfId="46" applyNumberFormat="1" applyFont="1" applyBorder="1" applyAlignment="1" applyProtection="1">
      <alignment horizontal="right"/>
      <protection/>
    </xf>
    <xf numFmtId="180" fontId="0" fillId="0" borderId="0" xfId="46" applyNumberFormat="1" applyFont="1" applyFill="1" applyBorder="1" applyAlignment="1" applyProtection="1">
      <alignment horizontal="right"/>
      <protection/>
    </xf>
    <xf numFmtId="41" fontId="0" fillId="0" borderId="0" xfId="46" applyNumberFormat="1" applyFont="1" applyBorder="1" applyAlignment="1" applyProtection="1">
      <alignment horizontal="right"/>
      <protection/>
    </xf>
    <xf numFmtId="181" fontId="0" fillId="0" borderId="24" xfId="42" applyNumberFormat="1" applyFont="1" applyFill="1" applyBorder="1" applyAlignment="1">
      <alignment/>
    </xf>
    <xf numFmtId="37" fontId="0" fillId="0" borderId="0" xfId="46" applyNumberFormat="1" applyFont="1" applyAlignment="1">
      <alignment/>
      <protection/>
    </xf>
    <xf numFmtId="0" fontId="0" fillId="0" borderId="0" xfId="46" applyNumberFormat="1" applyFont="1" applyFill="1" applyAlignment="1">
      <alignment/>
      <protection/>
    </xf>
    <xf numFmtId="0" fontId="0" fillId="0" borderId="0" xfId="46" applyNumberFormat="1" applyFont="1" applyAlignment="1">
      <alignment/>
      <protection/>
    </xf>
    <xf numFmtId="37" fontId="0" fillId="0" borderId="0" xfId="46" applyNumberFormat="1" applyFont="1" applyFill="1" applyBorder="1" applyProtection="1">
      <alignment/>
      <protection/>
    </xf>
    <xf numFmtId="37" fontId="0" fillId="0" borderId="0" xfId="46" applyNumberFormat="1" applyFont="1" applyFill="1" applyBorder="1" applyAlignment="1" applyProtection="1">
      <alignment horizontal="right"/>
      <protection/>
    </xf>
    <xf numFmtId="37" fontId="0" fillId="0" borderId="0" xfId="46" applyNumberFormat="1" applyFont="1" applyProtection="1">
      <alignment/>
      <protection/>
    </xf>
    <xf numFmtId="0" fontId="3" fillId="0" borderId="0" xfId="46" applyNumberFormat="1" applyFont="1" applyAlignment="1">
      <alignment/>
      <protection/>
    </xf>
    <xf numFmtId="37" fontId="0" fillId="0" borderId="0" xfId="46" applyNumberFormat="1" applyFont="1" applyFill="1" applyBorder="1">
      <alignment/>
      <protection/>
    </xf>
    <xf numFmtId="0" fontId="14" fillId="24" borderId="0" xfId="46" applyNumberFormat="1" applyFont="1" applyFill="1" applyAlignment="1">
      <alignment horizontal="center"/>
      <protection/>
    </xf>
    <xf numFmtId="0" fontId="0" fillId="0" borderId="0" xfId="46" applyNumberFormat="1" applyFont="1" applyAlignment="1">
      <alignment horizontal="center"/>
      <protection/>
    </xf>
    <xf numFmtId="37" fontId="10" fillId="0" borderId="0" xfId="47" applyNumberFormat="1" applyFont="1" applyAlignment="1">
      <alignment horizontal="center"/>
      <protection/>
    </xf>
    <xf numFmtId="0" fontId="10" fillId="0" borderId="0" xfId="47" applyNumberFormat="1" applyFont="1" applyAlignment="1">
      <alignment horizontal="center"/>
      <protection/>
    </xf>
    <xf numFmtId="0" fontId="0" fillId="0" borderId="0" xfId="47" applyNumberFormat="1" applyFont="1" applyAlignment="1">
      <alignment horizontal="justify" vertical="top" wrapText="1"/>
      <protection/>
    </xf>
    <xf numFmtId="37" fontId="0" fillId="0" borderId="0" xfId="46" applyNumberFormat="1" applyFont="1" applyAlignment="1" applyProtection="1">
      <alignment/>
      <protection/>
    </xf>
    <xf numFmtId="0" fontId="0" fillId="0" borderId="0" xfId="46" applyNumberFormat="1" applyFont="1" applyAlignment="1" applyProtection="1">
      <alignment/>
      <protection/>
    </xf>
    <xf numFmtId="37" fontId="9" fillId="0" borderId="0" xfId="46" applyNumberFormat="1" applyFont="1" applyAlignment="1" applyProtection="1">
      <alignment horizontal="center"/>
      <protection/>
    </xf>
    <xf numFmtId="0" fontId="0" fillId="0" borderId="0" xfId="46" applyNumberFormat="1" applyFont="1" applyAlignment="1" applyProtection="1">
      <alignment horizontal="center"/>
      <protection/>
    </xf>
    <xf numFmtId="0" fontId="0" fillId="0" borderId="0" xfId="46" applyNumberFormat="1" applyFont="1" applyAlignment="1" applyProtection="1">
      <alignment/>
      <protection/>
    </xf>
    <xf numFmtId="37" fontId="0" fillId="0" borderId="0" xfId="46" applyNumberFormat="1" applyFont="1" applyAlignment="1" applyProtection="1">
      <alignment horizontal="center"/>
      <protection/>
    </xf>
    <xf numFmtId="37" fontId="13" fillId="24" borderId="0" xfId="46" applyNumberFormat="1" applyFont="1" applyFill="1" applyAlignment="1" applyProtection="1">
      <alignment horizontal="center"/>
      <protection/>
    </xf>
    <xf numFmtId="0" fontId="14" fillId="24" borderId="0" xfId="46" applyNumberFormat="1" applyFont="1" applyFill="1" applyAlignment="1" applyProtection="1">
      <alignment horizontal="center"/>
      <protection/>
    </xf>
    <xf numFmtId="37" fontId="10" fillId="0" borderId="0" xfId="46" applyNumberFormat="1" applyFont="1" applyAlignment="1" applyProtection="1">
      <alignment horizontal="center"/>
      <protection/>
    </xf>
    <xf numFmtId="37" fontId="9" fillId="0" borderId="17" xfId="46" applyNumberFormat="1" applyFont="1" applyBorder="1" applyAlignment="1" applyProtection="1">
      <alignment horizontal="center"/>
      <protection/>
    </xf>
    <xf numFmtId="37" fontId="9" fillId="0" borderId="0" xfId="46" applyNumberFormat="1" applyFont="1" applyBorder="1" applyAlignment="1" applyProtection="1">
      <alignment horizontal="center"/>
      <protection/>
    </xf>
    <xf numFmtId="37" fontId="9" fillId="0" borderId="16" xfId="46" applyNumberFormat="1" applyFont="1" applyBorder="1" applyAlignment="1" applyProtection="1">
      <alignment horizontal="center"/>
      <protection/>
    </xf>
    <xf numFmtId="37" fontId="0" fillId="0" borderId="0" xfId="46" applyNumberFormat="1" applyFont="1" applyAlignment="1" applyProtection="1">
      <alignment horizontal="justify" vertical="top" wrapText="1"/>
      <protection/>
    </xf>
    <xf numFmtId="37" fontId="0" fillId="0" borderId="0" xfId="46" applyNumberFormat="1" applyFont="1" applyAlignment="1" applyProtection="1">
      <alignment horizontal="justify" vertical="top" wrapText="1"/>
      <protection/>
    </xf>
    <xf numFmtId="37" fontId="0" fillId="0" borderId="0" xfId="46" applyNumberFormat="1" applyFont="1" applyAlignment="1">
      <alignment horizontal="left" vertical="top" wrapText="1"/>
      <protection/>
    </xf>
    <xf numFmtId="37" fontId="0" fillId="0" borderId="0" xfId="46" applyNumberFormat="1" applyFont="1" applyAlignment="1">
      <alignment horizontal="left" vertical="top" wrapText="1"/>
      <protection/>
    </xf>
    <xf numFmtId="37" fontId="10" fillId="0" borderId="0" xfId="46" applyNumberFormat="1" applyFont="1" applyAlignment="1">
      <alignment horizontal="center"/>
      <protection/>
    </xf>
    <xf numFmtId="0" fontId="10" fillId="0" borderId="0" xfId="46" applyNumberFormat="1" applyFont="1" applyAlignment="1">
      <alignment horizontal="center"/>
      <protection/>
    </xf>
    <xf numFmtId="37" fontId="9" fillId="0" borderId="0" xfId="46" applyNumberFormat="1" applyFont="1" applyAlignment="1">
      <alignment horizontal="center"/>
      <protection/>
    </xf>
    <xf numFmtId="37" fontId="13" fillId="24" borderId="0" xfId="46" applyNumberFormat="1" applyFont="1" applyFill="1" applyAlignment="1">
      <alignment horizontal="center"/>
      <protection/>
    </xf>
    <xf numFmtId="37" fontId="0" fillId="0" borderId="0" xfId="47" applyNumberFormat="1" applyFont="1" applyAlignment="1">
      <alignment/>
      <protection/>
    </xf>
    <xf numFmtId="0" fontId="0" fillId="0" borderId="0" xfId="47" applyNumberFormat="1" applyFont="1" applyAlignment="1">
      <alignment/>
      <protection/>
    </xf>
    <xf numFmtId="37" fontId="9" fillId="0" borderId="0" xfId="47" applyNumberFormat="1" applyFont="1" applyAlignment="1">
      <alignment horizontal="center"/>
      <protection/>
    </xf>
    <xf numFmtId="0" fontId="0" fillId="0" borderId="0" xfId="47" applyNumberFormat="1" applyFont="1" applyAlignment="1">
      <alignment horizontal="center"/>
      <protection/>
    </xf>
    <xf numFmtId="37" fontId="0" fillId="0" borderId="0" xfId="47" applyNumberFormat="1" applyFont="1" applyAlignment="1">
      <alignment horizontal="center"/>
      <protection/>
    </xf>
    <xf numFmtId="37" fontId="13" fillId="24" borderId="0" xfId="47" applyNumberFormat="1" applyFont="1" applyFill="1" applyAlignment="1">
      <alignment horizontal="center"/>
      <protection/>
    </xf>
    <xf numFmtId="0" fontId="14" fillId="24" borderId="0" xfId="47" applyNumberFormat="1" applyFont="1" applyFill="1" applyAlignment="1">
      <alignment horizontal="center"/>
      <protection/>
    </xf>
    <xf numFmtId="37" fontId="0" fillId="0" borderId="0" xfId="46" applyNumberFormat="1" applyFont="1" applyAlignment="1">
      <alignment horizontal="justify" wrapText="1"/>
      <protection/>
    </xf>
    <xf numFmtId="37" fontId="0" fillId="0" borderId="0" xfId="46" applyNumberFormat="1" applyFont="1" applyFill="1" applyBorder="1" applyAlignment="1">
      <alignment horizontal="justify" wrapText="1"/>
      <protection/>
    </xf>
    <xf numFmtId="37" fontId="3" fillId="0" borderId="0" xfId="46" applyNumberFormat="1" applyFont="1" applyFill="1" applyBorder="1" applyAlignment="1">
      <alignment horizontal="justify" wrapText="1"/>
      <protection/>
    </xf>
    <xf numFmtId="0" fontId="0" fillId="0" borderId="0" xfId="46" applyNumberFormat="1" applyFont="1" applyAlignment="1">
      <alignment horizontal="justify" vertical="top" wrapText="1"/>
      <protection/>
    </xf>
    <xf numFmtId="0" fontId="0" fillId="0" borderId="0" xfId="46" applyNumberFormat="1" applyFont="1" applyAlignment="1">
      <alignment horizontal="justify" vertical="top" wrapText="1"/>
      <protection/>
    </xf>
    <xf numFmtId="37" fontId="0" fillId="0" borderId="0" xfId="46" applyNumberFormat="1" applyFont="1" applyAlignment="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stom - Style8" xfId="46"/>
    <cellStyle name="Custom - Style8_4th Qtr 2007_Kn"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4"/>
  <sheetViews>
    <sheetView showGridLines="0" tabSelected="1" zoomScaleSheetLayoutView="75" zoomScalePageLayoutView="0" workbookViewId="0" topLeftCell="A1">
      <selection activeCell="A34" sqref="A34"/>
    </sheetView>
  </sheetViews>
  <sheetFormatPr defaultColWidth="8.28125" defaultRowHeight="12.75"/>
  <cols>
    <col min="1" max="1" width="25.421875" style="1" customWidth="1"/>
    <col min="2" max="3" width="2.421875" style="1" customWidth="1"/>
    <col min="4" max="4" width="11.421875" style="3" bestFit="1" customWidth="1"/>
    <col min="5" max="5" width="2.421875" style="3" customWidth="1"/>
    <col min="6" max="6" width="11.421875" style="4" bestFit="1" customWidth="1"/>
    <col min="7" max="7" width="2.421875" style="1" customWidth="1"/>
    <col min="8" max="8" width="12.421875" style="3" customWidth="1"/>
    <col min="9" max="9" width="2.140625" style="1" customWidth="1"/>
    <col min="10" max="10" width="12.421875" style="1" customWidth="1"/>
    <col min="11" max="11" width="3.00390625" style="1" customWidth="1"/>
    <col min="12" max="16384" width="8.28125" style="1" customWidth="1"/>
  </cols>
  <sheetData>
    <row r="1" spans="1:11" ht="15" customHeight="1">
      <c r="A1" s="240" t="s">
        <v>0</v>
      </c>
      <c r="B1" s="241"/>
      <c r="C1" s="241"/>
      <c r="D1" s="241"/>
      <c r="E1" s="241"/>
      <c r="F1" s="241"/>
      <c r="G1" s="241"/>
      <c r="H1" s="241"/>
      <c r="I1" s="241"/>
      <c r="J1" s="241"/>
      <c r="K1" s="242"/>
    </row>
    <row r="2" spans="1:11" ht="12" customHeight="1">
      <c r="A2" s="243" t="s">
        <v>37</v>
      </c>
      <c r="B2" s="241"/>
      <c r="C2" s="241"/>
      <c r="D2" s="241"/>
      <c r="E2" s="241"/>
      <c r="F2" s="241"/>
      <c r="G2" s="241"/>
      <c r="H2" s="241"/>
      <c r="I2" s="241"/>
      <c r="J2" s="241"/>
      <c r="K2" s="242"/>
    </row>
    <row r="3" spans="1:11" ht="12" customHeight="1">
      <c r="A3" s="29"/>
      <c r="B3" s="28"/>
      <c r="C3" s="28"/>
      <c r="D3" s="33"/>
      <c r="E3" s="33"/>
      <c r="F3" s="72"/>
      <c r="G3" s="28"/>
      <c r="H3" s="73"/>
      <c r="I3" s="28"/>
      <c r="J3" s="28"/>
      <c r="K3" s="28"/>
    </row>
    <row r="4" spans="1:11" s="2" customFormat="1" ht="12.75">
      <c r="A4" s="244" t="s">
        <v>38</v>
      </c>
      <c r="B4" s="245"/>
      <c r="C4" s="245"/>
      <c r="D4" s="245"/>
      <c r="E4" s="245"/>
      <c r="F4" s="245"/>
      <c r="G4" s="245"/>
      <c r="H4" s="245"/>
      <c r="I4" s="245"/>
      <c r="J4" s="245"/>
      <c r="K4" s="242"/>
    </row>
    <row r="5" spans="1:11" s="5" customFormat="1" ht="12.75">
      <c r="A5" s="240" t="s">
        <v>116</v>
      </c>
      <c r="B5" s="241"/>
      <c r="C5" s="241"/>
      <c r="D5" s="241"/>
      <c r="E5" s="241"/>
      <c r="F5" s="241"/>
      <c r="G5" s="241"/>
      <c r="H5" s="241"/>
      <c r="I5" s="241"/>
      <c r="J5" s="241"/>
      <c r="K5" s="242"/>
    </row>
    <row r="6" spans="1:11" ht="12.75">
      <c r="A6" s="246" t="s">
        <v>39</v>
      </c>
      <c r="B6" s="246"/>
      <c r="C6" s="246"/>
      <c r="D6" s="246"/>
      <c r="E6" s="246"/>
      <c r="F6" s="246"/>
      <c r="G6" s="246"/>
      <c r="H6" s="246"/>
      <c r="I6" s="246"/>
      <c r="J6" s="246"/>
      <c r="K6" s="242"/>
    </row>
    <row r="7" spans="1:11" ht="13.5" thickBot="1">
      <c r="A7" s="28"/>
      <c r="B7" s="28"/>
      <c r="C7" s="28"/>
      <c r="D7" s="33"/>
      <c r="E7" s="33"/>
      <c r="F7" s="72"/>
      <c r="G7" s="28"/>
      <c r="H7" s="33"/>
      <c r="I7" s="28"/>
      <c r="J7" s="28"/>
      <c r="K7" s="28"/>
    </row>
    <row r="8" spans="1:11" ht="12.75">
      <c r="A8" s="28"/>
      <c r="B8" s="28"/>
      <c r="C8" s="28"/>
      <c r="D8" s="102"/>
      <c r="E8" s="109"/>
      <c r="F8" s="110"/>
      <c r="G8" s="97"/>
      <c r="H8" s="109"/>
      <c r="I8" s="97"/>
      <c r="J8" s="98"/>
      <c r="K8" s="28"/>
    </row>
    <row r="9" spans="1:11" ht="12.75">
      <c r="A9" s="28"/>
      <c r="B9" s="28"/>
      <c r="C9" s="28"/>
      <c r="D9" s="247" t="s">
        <v>7</v>
      </c>
      <c r="E9" s="248"/>
      <c r="F9" s="248"/>
      <c r="G9" s="75"/>
      <c r="H9" s="248" t="s">
        <v>40</v>
      </c>
      <c r="I9" s="248"/>
      <c r="J9" s="249"/>
      <c r="K9" s="28"/>
    </row>
    <row r="10" spans="1:11" ht="12.75">
      <c r="A10" s="28"/>
      <c r="B10" s="28"/>
      <c r="C10" s="28"/>
      <c r="D10" s="103">
        <v>39813</v>
      </c>
      <c r="E10" s="35"/>
      <c r="F10" s="34">
        <v>39447</v>
      </c>
      <c r="G10" s="111"/>
      <c r="H10" s="35">
        <f>D10</f>
        <v>39813</v>
      </c>
      <c r="I10" s="111"/>
      <c r="J10" s="112">
        <f>F10</f>
        <v>39447</v>
      </c>
      <c r="K10" s="28"/>
    </row>
    <row r="11" spans="1:11" ht="12.75">
      <c r="A11" s="28"/>
      <c r="B11" s="28"/>
      <c r="C11" s="28"/>
      <c r="D11" s="101" t="s">
        <v>41</v>
      </c>
      <c r="E11" s="37"/>
      <c r="F11" s="37" t="s">
        <v>41</v>
      </c>
      <c r="G11" s="75"/>
      <c r="H11" s="37" t="s">
        <v>42</v>
      </c>
      <c r="I11" s="75"/>
      <c r="J11" s="99" t="s">
        <v>41</v>
      </c>
      <c r="K11" s="28"/>
    </row>
    <row r="12" spans="1:11" ht="12.75">
      <c r="A12" s="28"/>
      <c r="B12" s="28"/>
      <c r="C12" s="28"/>
      <c r="D12" s="104"/>
      <c r="E12" s="76"/>
      <c r="F12" s="132"/>
      <c r="G12" s="75"/>
      <c r="H12" s="76"/>
      <c r="I12" s="75"/>
      <c r="J12" s="100"/>
      <c r="K12" s="28"/>
    </row>
    <row r="13" spans="1:11" ht="12.75">
      <c r="A13" s="27" t="s">
        <v>43</v>
      </c>
      <c r="B13" s="28"/>
      <c r="C13" s="28"/>
      <c r="D13" s="182">
        <v>28714</v>
      </c>
      <c r="E13" s="54"/>
      <c r="F13" s="213">
        <v>20967.51811</v>
      </c>
      <c r="G13" s="70"/>
      <c r="H13" s="183">
        <v>93449</v>
      </c>
      <c r="I13" s="75"/>
      <c r="J13" s="200">
        <v>76984</v>
      </c>
      <c r="K13" s="74"/>
    </row>
    <row r="14" spans="1:11" ht="12.75">
      <c r="A14" s="28"/>
      <c r="B14" s="28"/>
      <c r="C14" s="28"/>
      <c r="D14" s="184"/>
      <c r="E14" s="54"/>
      <c r="F14" s="214"/>
      <c r="G14" s="70"/>
      <c r="H14" s="183"/>
      <c r="I14" s="75"/>
      <c r="J14" s="201"/>
      <c r="K14" s="28"/>
    </row>
    <row r="15" spans="1:11" ht="12.75">
      <c r="A15" s="28"/>
      <c r="B15" s="28"/>
      <c r="C15" s="28"/>
      <c r="D15" s="182"/>
      <c r="E15" s="54"/>
      <c r="F15" s="215"/>
      <c r="G15" s="70"/>
      <c r="H15" s="183"/>
      <c r="I15" s="75"/>
      <c r="J15" s="200"/>
      <c r="K15" s="74"/>
    </row>
    <row r="16" spans="1:11" ht="12.75">
      <c r="A16" s="28" t="s">
        <v>90</v>
      </c>
      <c r="B16" s="75"/>
      <c r="C16" s="194"/>
      <c r="D16" s="189">
        <f>-26548</f>
        <v>-26548</v>
      </c>
      <c r="E16" s="54"/>
      <c r="F16" s="215">
        <v>-16317.569620000002</v>
      </c>
      <c r="G16" s="70"/>
      <c r="H16" s="183">
        <f>-83022</f>
        <v>-83022</v>
      </c>
      <c r="I16" s="75"/>
      <c r="J16" s="200">
        <f>-68700</f>
        <v>-68700</v>
      </c>
      <c r="K16" s="74"/>
    </row>
    <row r="17" spans="1:11" ht="12.75">
      <c r="A17" s="28" t="s">
        <v>8</v>
      </c>
      <c r="B17" s="75"/>
      <c r="C17" s="194"/>
      <c r="D17" s="189">
        <f>-2360</f>
        <v>-2360</v>
      </c>
      <c r="E17" s="54"/>
      <c r="F17" s="215">
        <v>-3873.69841</v>
      </c>
      <c r="G17" s="70"/>
      <c r="H17" s="183">
        <f>-9184</f>
        <v>-9184</v>
      </c>
      <c r="I17" s="75"/>
      <c r="J17" s="200">
        <f>-9140-1583</f>
        <v>-10723</v>
      </c>
      <c r="K17" s="28"/>
    </row>
    <row r="18" spans="1:11" ht="12.75">
      <c r="A18" s="28" t="s">
        <v>83</v>
      </c>
      <c r="B18" s="75"/>
      <c r="C18" s="194"/>
      <c r="D18" s="189">
        <v>68</v>
      </c>
      <c r="E18" s="54"/>
      <c r="F18" s="215">
        <v>292</v>
      </c>
      <c r="G18" s="70"/>
      <c r="H18" s="183">
        <v>136</v>
      </c>
      <c r="I18" s="75"/>
      <c r="J18" s="200">
        <f>793</f>
        <v>793</v>
      </c>
      <c r="K18" s="28"/>
    </row>
    <row r="19" spans="1:11" ht="12.75">
      <c r="A19" s="28"/>
      <c r="B19" s="75"/>
      <c r="C19" s="194"/>
      <c r="D19" s="190"/>
      <c r="E19" s="54"/>
      <c r="F19" s="216"/>
      <c r="G19" s="70"/>
      <c r="H19" s="185"/>
      <c r="I19" s="75"/>
      <c r="J19" s="202"/>
      <c r="K19" s="74"/>
    </row>
    <row r="20" spans="1:11" ht="12.75">
      <c r="A20" s="29" t="s">
        <v>100</v>
      </c>
      <c r="B20" s="75"/>
      <c r="C20" s="194"/>
      <c r="D20" s="183">
        <f>SUM(D13:D18)</f>
        <v>-126</v>
      </c>
      <c r="E20" s="54"/>
      <c r="F20" s="215">
        <v>1068</v>
      </c>
      <c r="G20" s="70"/>
      <c r="H20" s="183">
        <f>SUM(H13:H18)</f>
        <v>1379</v>
      </c>
      <c r="I20" s="75"/>
      <c r="J20" s="203">
        <f>SUM(J13:J18)</f>
        <v>-1646</v>
      </c>
      <c r="K20" s="28"/>
    </row>
    <row r="21" spans="1:11" ht="12.75" customHeight="1">
      <c r="A21" s="30"/>
      <c r="B21" s="75"/>
      <c r="C21" s="194"/>
      <c r="D21" s="189"/>
      <c r="E21" s="54"/>
      <c r="F21" s="215"/>
      <c r="G21" s="70"/>
      <c r="H21" s="183"/>
      <c r="I21" s="75"/>
      <c r="J21" s="201"/>
      <c r="K21" s="28"/>
    </row>
    <row r="22" spans="1:11" ht="12.75" customHeight="1">
      <c r="A22" s="30" t="s">
        <v>45</v>
      </c>
      <c r="B22" s="75"/>
      <c r="C22" s="194"/>
      <c r="D22" s="189">
        <v>83</v>
      </c>
      <c r="E22" s="54"/>
      <c r="F22" s="215">
        <f>-3</f>
        <v>-3</v>
      </c>
      <c r="G22" s="70"/>
      <c r="H22" s="183">
        <f>-312</f>
        <v>-312</v>
      </c>
      <c r="I22" s="75"/>
      <c r="J22" s="200">
        <f>-17</f>
        <v>-17</v>
      </c>
      <c r="K22" s="28"/>
    </row>
    <row r="23" spans="1:11" ht="12.75" customHeight="1">
      <c r="A23" s="180" t="s">
        <v>91</v>
      </c>
      <c r="B23" s="70"/>
      <c r="C23" s="195"/>
      <c r="D23" s="189">
        <f>-4457</f>
        <v>-4457</v>
      </c>
      <c r="E23" s="54"/>
      <c r="F23" s="217">
        <v>-42</v>
      </c>
      <c r="G23" s="70"/>
      <c r="H23" s="183">
        <f>-4457</f>
        <v>-4457</v>
      </c>
      <c r="I23" s="70"/>
      <c r="J23" s="211">
        <f>-41</f>
        <v>-41</v>
      </c>
      <c r="K23" s="28"/>
    </row>
    <row r="24" spans="1:11" ht="12.75">
      <c r="A24" s="31"/>
      <c r="B24" s="75"/>
      <c r="C24" s="194"/>
      <c r="D24" s="190"/>
      <c r="E24" s="54"/>
      <c r="F24" s="216"/>
      <c r="G24" s="70"/>
      <c r="H24" s="185"/>
      <c r="I24" s="75"/>
      <c r="J24" s="202"/>
      <c r="K24" s="28"/>
    </row>
    <row r="25" spans="1:11" ht="12.75">
      <c r="A25" s="29" t="s">
        <v>101</v>
      </c>
      <c r="B25" s="75"/>
      <c r="C25" s="194"/>
      <c r="D25" s="183">
        <f>SUM(D20:D23)</f>
        <v>-4500</v>
      </c>
      <c r="E25" s="54"/>
      <c r="F25" s="215">
        <v>1023</v>
      </c>
      <c r="G25" s="70"/>
      <c r="H25" s="183">
        <f>SUM(H20:H23)</f>
        <v>-3390</v>
      </c>
      <c r="I25" s="75"/>
      <c r="J25" s="203">
        <f>SUM(J20:J23)</f>
        <v>-1704</v>
      </c>
      <c r="K25" s="28"/>
    </row>
    <row r="26" spans="1:11" ht="12.75">
      <c r="A26" s="28"/>
      <c r="B26" s="75"/>
      <c r="C26" s="194"/>
      <c r="D26" s="183"/>
      <c r="E26" s="54"/>
      <c r="F26" s="215"/>
      <c r="G26" s="70"/>
      <c r="H26" s="183"/>
      <c r="I26" s="75"/>
      <c r="J26" s="201"/>
      <c r="K26" s="28"/>
    </row>
    <row r="27" spans="1:11" ht="12.75">
      <c r="A27" s="31" t="s">
        <v>46</v>
      </c>
      <c r="B27" s="75"/>
      <c r="C27" s="194"/>
      <c r="D27" s="183">
        <f>-3481</f>
        <v>-3481</v>
      </c>
      <c r="E27" s="54"/>
      <c r="F27" s="215">
        <f>-1069</f>
        <v>-1069</v>
      </c>
      <c r="G27" s="70"/>
      <c r="H27" s="183">
        <f>-3481</f>
        <v>-3481</v>
      </c>
      <c r="I27" s="75"/>
      <c r="J27" s="200">
        <f>-1069</f>
        <v>-1069</v>
      </c>
      <c r="K27" s="28"/>
    </row>
    <row r="28" spans="1:11" ht="12.75">
      <c r="A28" s="31"/>
      <c r="B28" s="75"/>
      <c r="C28" s="194"/>
      <c r="D28" s="191"/>
      <c r="E28" s="54"/>
      <c r="F28" s="216"/>
      <c r="G28" s="70"/>
      <c r="H28" s="185"/>
      <c r="I28" s="75"/>
      <c r="J28" s="202"/>
      <c r="K28" s="28"/>
    </row>
    <row r="29" spans="1:11" ht="13.5" thickBot="1">
      <c r="A29" s="27" t="s">
        <v>115</v>
      </c>
      <c r="B29" s="75"/>
      <c r="C29" s="194"/>
      <c r="D29" s="192">
        <f>SUM(D25:D27)</f>
        <v>-7981</v>
      </c>
      <c r="E29" s="54"/>
      <c r="F29" s="186">
        <f>SUM(F25:F27)</f>
        <v>-46</v>
      </c>
      <c r="G29" s="70"/>
      <c r="H29" s="186">
        <f>SUM(H25:H27)</f>
        <v>-6871</v>
      </c>
      <c r="I29" s="75"/>
      <c r="J29" s="204">
        <f>SUM(J25:J27)</f>
        <v>-2773</v>
      </c>
      <c r="K29" s="28"/>
    </row>
    <row r="30" spans="1:11" ht="13.5" thickTop="1">
      <c r="A30" s="28"/>
      <c r="B30" s="75"/>
      <c r="C30" s="194"/>
      <c r="D30" s="189"/>
      <c r="E30" s="54"/>
      <c r="F30" s="215"/>
      <c r="G30" s="70"/>
      <c r="H30" s="183"/>
      <c r="I30" s="75"/>
      <c r="J30" s="201"/>
      <c r="K30" s="28"/>
    </row>
    <row r="31" spans="1:11" ht="12.75">
      <c r="A31" s="32"/>
      <c r="B31" s="75"/>
      <c r="C31" s="194"/>
      <c r="D31" s="193"/>
      <c r="E31" s="54"/>
      <c r="F31" s="218"/>
      <c r="G31" s="70"/>
      <c r="H31" s="54"/>
      <c r="I31" s="75"/>
      <c r="J31" s="201"/>
      <c r="K31" s="28"/>
    </row>
    <row r="32" spans="1:11" ht="12.75">
      <c r="A32" s="32"/>
      <c r="B32" s="28"/>
      <c r="C32" s="28"/>
      <c r="D32" s="187"/>
      <c r="E32" s="54"/>
      <c r="F32" s="218"/>
      <c r="G32" s="70"/>
      <c r="H32" s="188"/>
      <c r="I32" s="75"/>
      <c r="J32" s="201"/>
      <c r="K32" s="28"/>
    </row>
    <row r="33" spans="1:11" ht="12.75">
      <c r="A33" s="28" t="s">
        <v>127</v>
      </c>
      <c r="B33" s="28"/>
      <c r="C33" s="28"/>
      <c r="D33" s="196"/>
      <c r="E33" s="54"/>
      <c r="F33" s="219"/>
      <c r="G33" s="70"/>
      <c r="H33" s="54"/>
      <c r="I33" s="75"/>
      <c r="J33" s="205"/>
      <c r="K33" s="28"/>
    </row>
    <row r="34" spans="1:11" ht="12.75">
      <c r="A34" s="33" t="s">
        <v>47</v>
      </c>
      <c r="B34" s="71"/>
      <c r="C34" s="71"/>
      <c r="D34" s="199">
        <f>D29/100000*100</f>
        <v>-7.981000000000001</v>
      </c>
      <c r="E34" s="107"/>
      <c r="F34" s="220">
        <v>-0.04</v>
      </c>
      <c r="G34" s="107"/>
      <c r="H34" s="198">
        <f>H29/100000*100</f>
        <v>-6.8709999999999996</v>
      </c>
      <c r="I34" s="107"/>
      <c r="J34" s="206">
        <f>-2.77</f>
        <v>-2.77</v>
      </c>
      <c r="K34" s="28"/>
    </row>
    <row r="35" spans="1:11" ht="12.75">
      <c r="A35" s="33" t="s">
        <v>48</v>
      </c>
      <c r="B35" s="71"/>
      <c r="C35" s="71"/>
      <c r="D35" s="197" t="s">
        <v>44</v>
      </c>
      <c r="E35" s="107"/>
      <c r="F35" s="221" t="s">
        <v>44</v>
      </c>
      <c r="G35" s="107"/>
      <c r="H35" s="79" t="s">
        <v>44</v>
      </c>
      <c r="I35" s="107"/>
      <c r="J35" s="181" t="s">
        <v>44</v>
      </c>
      <c r="K35" s="28"/>
    </row>
    <row r="36" spans="1:11" ht="12.75">
      <c r="A36" s="33"/>
      <c r="B36" s="71"/>
      <c r="C36" s="71"/>
      <c r="D36" s="106"/>
      <c r="E36" s="114"/>
      <c r="F36" s="222"/>
      <c r="G36" s="115"/>
      <c r="H36" s="107"/>
      <c r="I36" s="115"/>
      <c r="J36" s="116"/>
      <c r="K36" s="28"/>
    </row>
    <row r="37" spans="1:11" ht="12.75">
      <c r="A37" s="33" t="s">
        <v>10</v>
      </c>
      <c r="B37" s="71"/>
      <c r="C37" s="71"/>
      <c r="D37" s="105" t="s">
        <v>44</v>
      </c>
      <c r="E37" s="107"/>
      <c r="F37" s="223" t="s">
        <v>44</v>
      </c>
      <c r="G37" s="107"/>
      <c r="H37" s="79" t="s">
        <v>44</v>
      </c>
      <c r="I37" s="107"/>
      <c r="J37" s="113" t="s">
        <v>44</v>
      </c>
      <c r="K37" s="28"/>
    </row>
    <row r="38" spans="1:11" ht="13.5" thickBot="1">
      <c r="A38" s="33"/>
      <c r="B38" s="71"/>
      <c r="C38" s="71"/>
      <c r="D38" s="108"/>
      <c r="E38" s="117"/>
      <c r="F38" s="212"/>
      <c r="G38" s="118"/>
      <c r="H38" s="119"/>
      <c r="I38" s="118"/>
      <c r="J38" s="120"/>
      <c r="K38" s="28"/>
    </row>
    <row r="39" spans="1:11" ht="12.75">
      <c r="A39" s="149" t="s">
        <v>49</v>
      </c>
      <c r="B39" s="71"/>
      <c r="C39" s="71"/>
      <c r="D39" s="78"/>
      <c r="E39" s="80"/>
      <c r="F39" s="81"/>
      <c r="G39" s="82"/>
      <c r="H39" s="78"/>
      <c r="I39" s="82"/>
      <c r="J39" s="81"/>
      <c r="K39" s="28"/>
    </row>
    <row r="40" spans="1:11" ht="9.75" customHeight="1">
      <c r="A40" s="28"/>
      <c r="B40" s="71"/>
      <c r="C40" s="71"/>
      <c r="D40" s="78"/>
      <c r="E40" s="80"/>
      <c r="F40" s="81"/>
      <c r="G40" s="82"/>
      <c r="H40" s="78"/>
      <c r="I40" s="82"/>
      <c r="J40" s="81"/>
      <c r="K40" s="28"/>
    </row>
    <row r="41" spans="1:11" ht="53.25" customHeight="1">
      <c r="A41" s="250" t="s">
        <v>117</v>
      </c>
      <c r="B41" s="251"/>
      <c r="C41" s="251"/>
      <c r="D41" s="251"/>
      <c r="E41" s="251"/>
      <c r="F41" s="251"/>
      <c r="G41" s="251"/>
      <c r="H41" s="251"/>
      <c r="I41" s="251"/>
      <c r="J41" s="251"/>
      <c r="K41" s="95"/>
    </row>
    <row r="42" spans="1:11" ht="12.75">
      <c r="A42" s="28"/>
      <c r="B42" s="71"/>
      <c r="C42" s="71"/>
      <c r="D42" s="78"/>
      <c r="E42" s="80"/>
      <c r="F42" s="81"/>
      <c r="G42" s="82"/>
      <c r="H42" s="78"/>
      <c r="I42" s="82"/>
      <c r="J42" s="81"/>
      <c r="K42" s="28"/>
    </row>
    <row r="43" spans="1:10" s="230" customFormat="1" ht="17.25" customHeight="1">
      <c r="A43" s="238" t="s">
        <v>104</v>
      </c>
      <c r="B43" s="239"/>
      <c r="C43" s="239"/>
      <c r="D43" s="239"/>
      <c r="E43" s="239"/>
      <c r="F43" s="239"/>
      <c r="G43" s="239"/>
      <c r="H43" s="239"/>
      <c r="I43" s="239"/>
      <c r="J43" s="239"/>
    </row>
    <row r="44" spans="1:10" s="230" customFormat="1" ht="12.75">
      <c r="A44" s="238" t="s">
        <v>106</v>
      </c>
      <c r="B44" s="239"/>
      <c r="C44" s="239"/>
      <c r="D44" s="239"/>
      <c r="E44" s="239"/>
      <c r="F44" s="239"/>
      <c r="G44" s="239"/>
      <c r="H44" s="239"/>
      <c r="I44" s="239"/>
      <c r="J44" s="239"/>
    </row>
  </sheetData>
  <sheetProtection/>
  <mergeCells count="10">
    <mergeCell ref="A44:J44"/>
    <mergeCell ref="A1:K1"/>
    <mergeCell ref="A2:K2"/>
    <mergeCell ref="A4:K4"/>
    <mergeCell ref="A5:K5"/>
    <mergeCell ref="A43:J43"/>
    <mergeCell ref="A6:K6"/>
    <mergeCell ref="D9:F9"/>
    <mergeCell ref="H9:J9"/>
    <mergeCell ref="A41:J41"/>
  </mergeCells>
  <printOptions horizontalCentered="1"/>
  <pageMargins left="0.1" right="0.1" top="0.5" bottom="0.5"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64"/>
  <sheetViews>
    <sheetView showGridLines="0" zoomScaleSheetLayoutView="75" zoomScalePageLayoutView="0" workbookViewId="0" topLeftCell="A19">
      <selection activeCell="A49" sqref="A49"/>
    </sheetView>
  </sheetViews>
  <sheetFormatPr defaultColWidth="8.28125" defaultRowHeight="12.75"/>
  <cols>
    <col min="1" max="1" width="42.8515625" style="10" customWidth="1"/>
    <col min="2" max="2" width="7.28125" style="10" customWidth="1"/>
    <col min="3" max="3" width="13.140625" style="10" customWidth="1"/>
    <col min="4" max="4" width="4.57421875" style="13" customWidth="1"/>
    <col min="5" max="5" width="13.28125" style="17" customWidth="1"/>
    <col min="6" max="6" width="4.140625" style="13" customWidth="1"/>
    <col min="7" max="7" width="10.140625" style="13" customWidth="1"/>
    <col min="8" max="8" width="17.140625" style="43" customWidth="1"/>
    <col min="9" max="16384" width="8.28125" style="13" customWidth="1"/>
  </cols>
  <sheetData>
    <row r="1" spans="1:9" s="6" customFormat="1" ht="15" customHeight="1">
      <c r="A1" s="256" t="s">
        <v>0</v>
      </c>
      <c r="B1" s="256"/>
      <c r="C1" s="256"/>
      <c r="D1" s="256"/>
      <c r="E1" s="256"/>
      <c r="F1" s="49"/>
      <c r="G1" s="49"/>
      <c r="H1" s="49"/>
      <c r="I1" s="49"/>
    </row>
    <row r="2" spans="1:9" s="6" customFormat="1" ht="12" customHeight="1">
      <c r="A2" s="256" t="s">
        <v>37</v>
      </c>
      <c r="B2" s="256"/>
      <c r="C2" s="256"/>
      <c r="D2" s="256"/>
      <c r="E2" s="256"/>
      <c r="F2" s="49"/>
      <c r="G2" s="49"/>
      <c r="H2" s="49"/>
      <c r="I2" s="49"/>
    </row>
    <row r="3" spans="1:9" s="6" customFormat="1" ht="12" customHeight="1">
      <c r="A3" s="48"/>
      <c r="B3" s="48"/>
      <c r="C3" s="129"/>
      <c r="D3" s="49"/>
      <c r="E3" s="58"/>
      <c r="F3" s="49"/>
      <c r="G3" s="49"/>
      <c r="H3" s="49"/>
      <c r="I3" s="49"/>
    </row>
    <row r="4" spans="1:9" s="7" customFormat="1" ht="12.75">
      <c r="A4" s="257" t="s">
        <v>50</v>
      </c>
      <c r="B4" s="257"/>
      <c r="C4" s="233"/>
      <c r="D4" s="233"/>
      <c r="E4" s="233"/>
      <c r="F4" s="53"/>
      <c r="G4" s="53"/>
      <c r="H4" s="53"/>
      <c r="I4" s="53"/>
    </row>
    <row r="5" spans="1:9" s="6" customFormat="1" ht="12.75">
      <c r="A5" s="256" t="s">
        <v>118</v>
      </c>
      <c r="B5" s="256"/>
      <c r="C5" s="234"/>
      <c r="D5" s="234"/>
      <c r="E5" s="234"/>
      <c r="F5" s="49"/>
      <c r="G5" s="49"/>
      <c r="H5" s="49"/>
      <c r="I5" s="49"/>
    </row>
    <row r="6" spans="1:9" s="6" customFormat="1" ht="12.75">
      <c r="A6" s="254" t="s">
        <v>39</v>
      </c>
      <c r="B6" s="254"/>
      <c r="C6" s="255"/>
      <c r="D6" s="255"/>
      <c r="E6" s="255"/>
      <c r="F6" s="49"/>
      <c r="G6" s="49"/>
      <c r="H6" s="49"/>
      <c r="I6" s="49"/>
    </row>
    <row r="7" spans="1:9" ht="12.75">
      <c r="A7" s="42"/>
      <c r="B7" s="42"/>
      <c r="C7" s="51"/>
      <c r="D7" s="59"/>
      <c r="E7" s="60"/>
      <c r="F7" s="26"/>
      <c r="G7" s="51"/>
      <c r="H7" s="83"/>
      <c r="I7" s="43"/>
    </row>
    <row r="8" spans="1:9" ht="12.75">
      <c r="A8" s="54"/>
      <c r="B8" s="37"/>
      <c r="C8" s="36">
        <v>39813</v>
      </c>
      <c r="D8" s="40"/>
      <c r="E8" s="137">
        <v>39447</v>
      </c>
      <c r="F8" s="61"/>
      <c r="G8" s="61"/>
      <c r="H8" s="65"/>
      <c r="I8" s="43"/>
    </row>
    <row r="9" spans="1:9" ht="12.75">
      <c r="A9" s="54"/>
      <c r="B9" s="54"/>
      <c r="C9" s="51" t="s">
        <v>42</v>
      </c>
      <c r="D9" s="51"/>
      <c r="E9" s="60" t="s">
        <v>42</v>
      </c>
      <c r="F9" s="61"/>
      <c r="G9" s="61"/>
      <c r="H9" s="65"/>
      <c r="I9" s="43"/>
    </row>
    <row r="10" spans="1:9" ht="12.75">
      <c r="A10" s="54"/>
      <c r="B10" s="54"/>
      <c r="C10" s="51" t="s">
        <v>51</v>
      </c>
      <c r="D10" s="51"/>
      <c r="E10" s="60" t="s">
        <v>35</v>
      </c>
      <c r="F10" s="61"/>
      <c r="G10" s="61"/>
      <c r="H10" s="65"/>
      <c r="I10" s="43"/>
    </row>
    <row r="11" spans="1:9" ht="12.75">
      <c r="A11" s="62" t="s">
        <v>52</v>
      </c>
      <c r="B11" s="62"/>
      <c r="C11" s="42"/>
      <c r="D11" s="43"/>
      <c r="E11" s="134"/>
      <c r="F11" s="61"/>
      <c r="G11" s="61"/>
      <c r="H11" s="65"/>
      <c r="I11" s="43"/>
    </row>
    <row r="12" spans="1:9" ht="12.75">
      <c r="A12" s="43" t="s">
        <v>53</v>
      </c>
      <c r="B12" s="43"/>
      <c r="C12" s="42">
        <v>1671</v>
      </c>
      <c r="D12" s="63"/>
      <c r="E12" s="138">
        <v>2447</v>
      </c>
      <c r="F12" s="64"/>
      <c r="G12" s="64"/>
      <c r="H12" s="63"/>
      <c r="I12" s="43"/>
    </row>
    <row r="13" spans="1:9" ht="12.75">
      <c r="A13" s="43" t="s">
        <v>28</v>
      </c>
      <c r="B13" s="43"/>
      <c r="C13" s="42">
        <v>1504</v>
      </c>
      <c r="D13" s="63"/>
      <c r="E13" s="138">
        <v>1142</v>
      </c>
      <c r="F13" s="64"/>
      <c r="G13" s="64"/>
      <c r="H13" s="63"/>
      <c r="I13" s="43"/>
    </row>
    <row r="14" spans="1:9" ht="12.75">
      <c r="A14" s="43" t="s">
        <v>30</v>
      </c>
      <c r="B14" s="43"/>
      <c r="C14" s="42">
        <v>94</v>
      </c>
      <c r="D14" s="63"/>
      <c r="E14" s="138">
        <v>94</v>
      </c>
      <c r="F14" s="64"/>
      <c r="G14" s="64"/>
      <c r="H14" s="63"/>
      <c r="I14" s="43"/>
    </row>
    <row r="15" spans="1:9" ht="12.75">
      <c r="A15" s="127" t="s">
        <v>98</v>
      </c>
      <c r="B15" s="43"/>
      <c r="C15" s="42">
        <v>20</v>
      </c>
      <c r="D15" s="63"/>
      <c r="E15" s="138">
        <v>0</v>
      </c>
      <c r="F15" s="64"/>
      <c r="G15" s="64"/>
      <c r="H15" s="63"/>
      <c r="I15" s="43"/>
    </row>
    <row r="16" spans="1:9" ht="12.75">
      <c r="A16" s="43" t="s">
        <v>34</v>
      </c>
      <c r="B16" s="43"/>
      <c r="C16" s="96">
        <f>444</f>
        <v>444</v>
      </c>
      <c r="D16" s="63"/>
      <c r="E16" s="139">
        <v>95</v>
      </c>
      <c r="F16" s="64"/>
      <c r="G16" s="64"/>
      <c r="H16" s="63"/>
      <c r="I16" s="43"/>
    </row>
    <row r="17" spans="1:9" ht="12.75">
      <c r="A17" s="43"/>
      <c r="B17" s="43"/>
      <c r="C17" s="42">
        <f>SUM(C12:C16)</f>
        <v>3733</v>
      </c>
      <c r="D17" s="63"/>
      <c r="E17" s="138">
        <v>3778</v>
      </c>
      <c r="F17" s="64"/>
      <c r="G17" s="64"/>
      <c r="H17" s="63"/>
      <c r="I17" s="43"/>
    </row>
    <row r="18" spans="1:9" ht="12.75">
      <c r="A18" s="54"/>
      <c r="B18" s="43"/>
      <c r="C18" s="54"/>
      <c r="D18" s="65"/>
      <c r="E18" s="140" t="s">
        <v>36</v>
      </c>
      <c r="F18" s="61"/>
      <c r="G18" s="61"/>
      <c r="H18" s="65"/>
      <c r="I18" s="43"/>
    </row>
    <row r="19" spans="1:9" ht="12.75">
      <c r="A19" s="62" t="s">
        <v>54</v>
      </c>
      <c r="B19" s="43"/>
      <c r="C19" s="54"/>
      <c r="D19" s="65"/>
      <c r="E19" s="140"/>
      <c r="F19" s="61"/>
      <c r="G19" s="61"/>
      <c r="H19" s="84"/>
      <c r="I19" s="43"/>
    </row>
    <row r="20" spans="1:9" ht="12.75">
      <c r="A20" s="54" t="s">
        <v>1</v>
      </c>
      <c r="B20" s="43"/>
      <c r="C20" s="123">
        <v>1893</v>
      </c>
      <c r="D20" s="65"/>
      <c r="E20" s="141">
        <v>1347</v>
      </c>
      <c r="F20" s="61"/>
      <c r="G20" s="61"/>
      <c r="H20" s="65"/>
      <c r="I20" s="43"/>
    </row>
    <row r="21" spans="1:9" ht="12.75">
      <c r="A21" s="54" t="s">
        <v>55</v>
      </c>
      <c r="B21" s="43"/>
      <c r="C21" s="124">
        <v>68642</v>
      </c>
      <c r="D21" s="65"/>
      <c r="E21" s="142">
        <v>69328</v>
      </c>
      <c r="F21" s="61"/>
      <c r="G21" s="61"/>
      <c r="H21" s="65"/>
      <c r="I21" s="43"/>
    </row>
    <row r="22" spans="1:9" ht="12.75">
      <c r="A22" s="54" t="s">
        <v>84</v>
      </c>
      <c r="B22" s="43"/>
      <c r="C22" s="124">
        <v>6191</v>
      </c>
      <c r="D22" s="65"/>
      <c r="E22" s="142">
        <v>2168</v>
      </c>
      <c r="F22" s="61"/>
      <c r="G22" s="61"/>
      <c r="H22" s="65"/>
      <c r="I22" s="43"/>
    </row>
    <row r="23" spans="1:9" ht="12.75">
      <c r="A23" s="54" t="s">
        <v>56</v>
      </c>
      <c r="B23" s="43"/>
      <c r="C23" s="124">
        <v>10529</v>
      </c>
      <c r="D23" s="65"/>
      <c r="E23" s="142">
        <v>10043</v>
      </c>
      <c r="F23" s="61"/>
      <c r="G23" s="61"/>
      <c r="H23" s="65"/>
      <c r="I23" s="43"/>
    </row>
    <row r="24" spans="1:9" ht="12.75">
      <c r="A24" s="54" t="s">
        <v>19</v>
      </c>
      <c r="B24" s="43"/>
      <c r="C24" s="125">
        <v>0</v>
      </c>
      <c r="D24" s="65"/>
      <c r="E24" s="143">
        <v>465</v>
      </c>
      <c r="F24" s="61"/>
      <c r="G24" s="61"/>
      <c r="H24" s="65"/>
      <c r="I24" s="43"/>
    </row>
    <row r="25" spans="1:9" ht="12.75">
      <c r="A25" s="42"/>
      <c r="B25" s="43"/>
      <c r="C25" s="42">
        <f>SUM(C20:C24)</f>
        <v>87255</v>
      </c>
      <c r="D25" s="42"/>
      <c r="E25" s="126">
        <f>SUM(E20:E24)</f>
        <v>83351</v>
      </c>
      <c r="F25" s="63"/>
      <c r="G25" s="63"/>
      <c r="H25" s="63"/>
      <c r="I25" s="43"/>
    </row>
    <row r="26" spans="1:9" ht="12.75">
      <c r="A26" s="62" t="s">
        <v>57</v>
      </c>
      <c r="B26" s="43"/>
      <c r="C26" s="54"/>
      <c r="D26" s="65"/>
      <c r="E26" s="140"/>
      <c r="F26" s="65"/>
      <c r="G26" s="65"/>
      <c r="H26" s="65"/>
      <c r="I26" s="43"/>
    </row>
    <row r="27" spans="1:9" ht="12.75">
      <c r="A27" s="42" t="s">
        <v>58</v>
      </c>
      <c r="B27" s="43"/>
      <c r="C27" s="123">
        <v>66693</v>
      </c>
      <c r="D27" s="43"/>
      <c r="E27" s="141">
        <v>60552</v>
      </c>
      <c r="F27" s="63"/>
      <c r="G27" s="63"/>
      <c r="H27" s="65"/>
      <c r="I27" s="43"/>
    </row>
    <row r="28" spans="1:9" ht="12.75">
      <c r="A28" s="54" t="s">
        <v>59</v>
      </c>
      <c r="B28" s="43"/>
      <c r="C28" s="124">
        <v>1372</v>
      </c>
      <c r="D28" s="65"/>
      <c r="E28" s="142">
        <v>986</v>
      </c>
      <c r="F28" s="65"/>
      <c r="G28" s="65"/>
      <c r="H28" s="65"/>
      <c r="I28" s="43"/>
    </row>
    <row r="29" spans="1:9" ht="12.75">
      <c r="A29" s="54" t="s">
        <v>12</v>
      </c>
      <c r="B29" s="43"/>
      <c r="C29" s="124">
        <v>2061</v>
      </c>
      <c r="D29" s="65"/>
      <c r="E29" s="142">
        <v>110</v>
      </c>
      <c r="F29" s="65"/>
      <c r="G29" s="65"/>
      <c r="H29" s="65"/>
      <c r="I29" s="43"/>
    </row>
    <row r="30" spans="1:9" ht="12.75">
      <c r="A30" s="54" t="s">
        <v>60</v>
      </c>
      <c r="B30" s="43"/>
      <c r="C30" s="124">
        <f>2353+2792</f>
        <v>5145</v>
      </c>
      <c r="D30" s="65"/>
      <c r="E30" s="142">
        <v>6485</v>
      </c>
      <c r="F30" s="65"/>
      <c r="G30" s="65"/>
      <c r="H30" s="65"/>
      <c r="I30" s="43"/>
    </row>
    <row r="31" spans="1:9" ht="12.75">
      <c r="A31" s="54" t="s">
        <v>13</v>
      </c>
      <c r="B31" s="43"/>
      <c r="C31" s="224">
        <v>1391</v>
      </c>
      <c r="D31" s="65"/>
      <c r="E31" s="143">
        <v>0</v>
      </c>
      <c r="F31" s="65"/>
      <c r="G31" s="65"/>
      <c r="H31" s="63"/>
      <c r="I31" s="43"/>
    </row>
    <row r="32" spans="1:9" ht="12.75">
      <c r="A32" s="54"/>
      <c r="B32" s="43"/>
      <c r="C32" s="42">
        <f>SUM(C27:C31)</f>
        <v>76662</v>
      </c>
      <c r="D32" s="42"/>
      <c r="E32" s="126">
        <v>68133</v>
      </c>
      <c r="F32" s="65"/>
      <c r="G32" s="65"/>
      <c r="H32" s="87"/>
      <c r="I32" s="43"/>
    </row>
    <row r="33" spans="1:9" ht="12.75">
      <c r="A33" s="54" t="s">
        <v>61</v>
      </c>
      <c r="B33" s="43"/>
      <c r="C33" s="54"/>
      <c r="D33" s="65"/>
      <c r="E33" s="140"/>
      <c r="F33" s="65"/>
      <c r="G33" s="65"/>
      <c r="I33" s="43"/>
    </row>
    <row r="34" spans="1:9" ht="12.75">
      <c r="A34" s="26" t="s">
        <v>85</v>
      </c>
      <c r="B34" s="43"/>
      <c r="C34" s="66">
        <f>C25-C32</f>
        <v>10593</v>
      </c>
      <c r="D34" s="65"/>
      <c r="E34" s="140">
        <v>15218</v>
      </c>
      <c r="F34" s="65"/>
      <c r="G34" s="65"/>
      <c r="I34" s="43"/>
    </row>
    <row r="35" spans="1:9" ht="12.75">
      <c r="A35" s="26"/>
      <c r="B35" s="43"/>
      <c r="C35" s="54"/>
      <c r="D35" s="65"/>
      <c r="E35" s="140"/>
      <c r="F35" s="65"/>
      <c r="G35" s="65"/>
      <c r="I35" s="43"/>
    </row>
    <row r="36" spans="1:9" ht="13.5" thickBot="1">
      <c r="A36" s="54"/>
      <c r="B36" s="43"/>
      <c r="C36" s="67">
        <f>C17+C34</f>
        <v>14326</v>
      </c>
      <c r="D36" s="65"/>
      <c r="E36" s="144">
        <v>18996</v>
      </c>
      <c r="F36" s="65"/>
      <c r="G36" s="65"/>
      <c r="I36" s="43"/>
    </row>
    <row r="37" spans="1:9" ht="13.5" thickTop="1">
      <c r="A37" s="54"/>
      <c r="B37" s="43"/>
      <c r="C37" s="54"/>
      <c r="D37" s="65"/>
      <c r="E37" s="140"/>
      <c r="F37" s="65"/>
      <c r="G37" s="65"/>
      <c r="I37" s="43"/>
    </row>
    <row r="38" spans="1:9" ht="12.75">
      <c r="A38" s="26" t="s">
        <v>63</v>
      </c>
      <c r="B38" s="43"/>
      <c r="C38" s="54"/>
      <c r="D38" s="65"/>
      <c r="E38" s="140"/>
      <c r="F38" s="65"/>
      <c r="G38" s="65"/>
      <c r="I38" s="43"/>
    </row>
    <row r="39" spans="1:9" ht="12.75">
      <c r="A39" s="54" t="s">
        <v>64</v>
      </c>
      <c r="B39" s="43"/>
      <c r="C39" s="66">
        <v>10000</v>
      </c>
      <c r="D39" s="65"/>
      <c r="E39" s="140">
        <v>10000</v>
      </c>
      <c r="F39" s="65"/>
      <c r="G39" s="65"/>
      <c r="I39" s="43"/>
    </row>
    <row r="40" spans="1:9" ht="12.75">
      <c r="A40" s="54" t="s">
        <v>22</v>
      </c>
      <c r="B40" s="43"/>
      <c r="C40" s="66">
        <v>4910</v>
      </c>
      <c r="D40" s="65"/>
      <c r="E40" s="140">
        <v>4910</v>
      </c>
      <c r="F40" s="65"/>
      <c r="G40" s="65"/>
      <c r="I40" s="43"/>
    </row>
    <row r="41" spans="1:9" ht="12.75">
      <c r="A41" s="43" t="s">
        <v>86</v>
      </c>
      <c r="B41" s="43"/>
      <c r="C41" s="54">
        <f>-3195</f>
        <v>-3195</v>
      </c>
      <c r="D41" s="65"/>
      <c r="E41" s="135">
        <v>3676</v>
      </c>
      <c r="F41" s="65"/>
      <c r="G41" s="65"/>
      <c r="I41" s="43"/>
    </row>
    <row r="42" spans="1:9" ht="13.5" thickBot="1">
      <c r="A42" s="26" t="s">
        <v>65</v>
      </c>
      <c r="B42" s="43"/>
      <c r="C42" s="67">
        <f>SUM(C39:C41)</f>
        <v>11715</v>
      </c>
      <c r="D42" s="65"/>
      <c r="E42" s="144">
        <v>18586</v>
      </c>
      <c r="F42" s="65"/>
      <c r="G42" s="65"/>
      <c r="I42" s="43"/>
    </row>
    <row r="43" spans="1:9" ht="13.5" thickTop="1">
      <c r="A43" s="54"/>
      <c r="B43" s="43"/>
      <c r="C43" s="68"/>
      <c r="D43" s="69"/>
      <c r="E43" s="140"/>
      <c r="F43" s="65"/>
      <c r="G43" s="65"/>
      <c r="I43" s="43"/>
    </row>
    <row r="44" spans="1:9" ht="12.75">
      <c r="A44" s="54" t="s">
        <v>62</v>
      </c>
      <c r="B44" s="43"/>
      <c r="C44" s="123">
        <v>68</v>
      </c>
      <c r="D44" s="65"/>
      <c r="E44" s="141">
        <v>64</v>
      </c>
      <c r="F44" s="65"/>
      <c r="G44" s="65"/>
      <c r="I44" s="43"/>
    </row>
    <row r="45" spans="1:9" ht="12.75">
      <c r="A45" s="54" t="s">
        <v>6</v>
      </c>
      <c r="B45" s="43"/>
      <c r="C45" s="125">
        <v>2543</v>
      </c>
      <c r="D45" s="65"/>
      <c r="E45" s="143">
        <v>346</v>
      </c>
      <c r="F45" s="65"/>
      <c r="G45" s="65"/>
      <c r="I45" s="43"/>
    </row>
    <row r="46" spans="1:9" ht="12.75">
      <c r="A46" s="54"/>
      <c r="B46" s="43"/>
      <c r="C46" s="42">
        <f>SUM(C44:C45)</f>
        <v>2611</v>
      </c>
      <c r="D46" s="42"/>
      <c r="E46" s="145">
        <v>410</v>
      </c>
      <c r="F46" s="65"/>
      <c r="G46" s="65"/>
      <c r="I46" s="43"/>
    </row>
    <row r="47" spans="1:9" ht="12.75">
      <c r="A47" s="54"/>
      <c r="B47" s="43"/>
      <c r="C47" s="42"/>
      <c r="D47" s="42"/>
      <c r="E47" s="138"/>
      <c r="F47" s="65"/>
      <c r="G47" s="65"/>
      <c r="I47" s="43"/>
    </row>
    <row r="48" spans="1:9" ht="13.5" thickBot="1">
      <c r="A48" s="86" t="s">
        <v>27</v>
      </c>
      <c r="B48" s="43"/>
      <c r="C48" s="85">
        <f>C42+C46</f>
        <v>14326</v>
      </c>
      <c r="D48" s="69"/>
      <c r="E48" s="146">
        <v>18996</v>
      </c>
      <c r="F48" s="65"/>
      <c r="G48" s="65"/>
      <c r="I48" s="43"/>
    </row>
    <row r="49" spans="1:9" ht="13.5" thickTop="1">
      <c r="A49" s="54"/>
      <c r="B49" s="54"/>
      <c r="C49" s="54"/>
      <c r="D49" s="69"/>
      <c r="E49" s="140"/>
      <c r="F49" s="65"/>
      <c r="G49" s="65"/>
      <c r="I49" s="43"/>
    </row>
    <row r="50" spans="1:9" ht="12.75">
      <c r="A50" s="54" t="s">
        <v>11</v>
      </c>
      <c r="B50" s="54"/>
      <c r="C50" s="77">
        <f>ROUND(C48/100000,2)</f>
        <v>0.14</v>
      </c>
      <c r="D50" s="65"/>
      <c r="E50" s="77">
        <f>ROUND(E48/100000,2)</f>
        <v>0.19</v>
      </c>
      <c r="F50" s="65"/>
      <c r="G50" s="65"/>
      <c r="I50" s="43"/>
    </row>
    <row r="51" spans="1:9" ht="12.75">
      <c r="A51" s="54"/>
      <c r="B51" s="54"/>
      <c r="C51" s="54"/>
      <c r="D51" s="65"/>
      <c r="E51" s="133"/>
      <c r="F51" s="65"/>
      <c r="G51" s="65"/>
      <c r="I51" s="43"/>
    </row>
    <row r="52" spans="1:9" ht="15">
      <c r="A52" s="94" t="s">
        <v>20</v>
      </c>
      <c r="B52" s="94"/>
      <c r="C52" s="131"/>
      <c r="D52" s="91"/>
      <c r="E52" s="92"/>
      <c r="F52" s="93"/>
      <c r="G52" s="93"/>
      <c r="I52" s="43"/>
    </row>
    <row r="53" spans="1:9" ht="39.75" customHeight="1">
      <c r="A53" s="252" t="s">
        <v>93</v>
      </c>
      <c r="B53" s="253"/>
      <c r="C53" s="253"/>
      <c r="D53" s="253"/>
      <c r="E53" s="253"/>
      <c r="F53" s="121"/>
      <c r="G53" s="121"/>
      <c r="I53" s="43"/>
    </row>
    <row r="54" spans="1:9" ht="12.75">
      <c r="A54" s="52"/>
      <c r="B54" s="52"/>
      <c r="C54" s="130"/>
      <c r="D54" s="47"/>
      <c r="E54" s="136"/>
      <c r="F54" s="65"/>
      <c r="G54" s="65"/>
      <c r="I54" s="43"/>
    </row>
    <row r="55" spans="1:10" ht="12.75">
      <c r="A55" s="225" t="s">
        <v>104</v>
      </c>
      <c r="B55" s="225"/>
      <c r="C55" s="226"/>
      <c r="D55" s="227"/>
      <c r="E55" s="136"/>
      <c r="F55" s="227"/>
      <c r="G55" s="57"/>
      <c r="H55" s="57"/>
      <c r="I55" s="57"/>
      <c r="J55" s="9"/>
    </row>
    <row r="56" spans="1:7" ht="12.75">
      <c r="A56" s="225" t="s">
        <v>105</v>
      </c>
      <c r="B56" s="14"/>
      <c r="C56" s="14"/>
      <c r="D56" s="228"/>
      <c r="E56" s="229"/>
      <c r="F56" s="228"/>
      <c r="G56" s="19"/>
    </row>
    <row r="57" spans="1:7" ht="12.75">
      <c r="A57" s="14"/>
      <c r="B57" s="14"/>
      <c r="C57" s="14"/>
      <c r="D57" s="19"/>
      <c r="E57" s="15"/>
      <c r="F57" s="19"/>
      <c r="G57" s="19"/>
    </row>
    <row r="58" spans="1:7" ht="12.75">
      <c r="A58" s="14"/>
      <c r="B58" s="14"/>
      <c r="C58" s="14"/>
      <c r="D58" s="19"/>
      <c r="E58" s="15"/>
      <c r="F58" s="19"/>
      <c r="G58" s="19"/>
    </row>
    <row r="59" spans="1:7" ht="12.75">
      <c r="A59" s="14"/>
      <c r="B59" s="14"/>
      <c r="C59" s="14"/>
      <c r="D59" s="19"/>
      <c r="E59" s="15"/>
      <c r="F59" s="19"/>
      <c r="G59" s="19"/>
    </row>
    <row r="60" spans="1:7" ht="12.75">
      <c r="A60" s="14"/>
      <c r="B60" s="14"/>
      <c r="C60" s="14"/>
      <c r="D60" s="19"/>
      <c r="E60" s="15"/>
      <c r="F60" s="19"/>
      <c r="G60" s="19"/>
    </row>
    <row r="61" spans="1:7" ht="12.75">
      <c r="A61" s="14"/>
      <c r="B61" s="14"/>
      <c r="C61" s="14"/>
      <c r="D61" s="19"/>
      <c r="E61" s="15"/>
      <c r="F61" s="19"/>
      <c r="G61" s="19"/>
    </row>
    <row r="62" spans="1:7" ht="12.75">
      <c r="A62" s="14"/>
      <c r="B62" s="14"/>
      <c r="C62" s="14"/>
      <c r="D62" s="19"/>
      <c r="E62" s="15"/>
      <c r="F62" s="19"/>
      <c r="G62" s="19"/>
    </row>
    <row r="63" spans="1:7" ht="12.75">
      <c r="A63" s="14"/>
      <c r="B63" s="14"/>
      <c r="C63" s="14"/>
      <c r="D63" s="19"/>
      <c r="E63" s="15"/>
      <c r="F63" s="19"/>
      <c r="G63" s="19"/>
    </row>
    <row r="64" spans="1:7" ht="12.75">
      <c r="A64" s="14"/>
      <c r="B64" s="14"/>
      <c r="C64" s="14"/>
      <c r="D64" s="19"/>
      <c r="E64" s="15"/>
      <c r="F64" s="19"/>
      <c r="G64" s="19"/>
    </row>
  </sheetData>
  <sheetProtection/>
  <mergeCells count="6">
    <mergeCell ref="A53:E53"/>
    <mergeCell ref="A6:E6"/>
    <mergeCell ref="A1:E1"/>
    <mergeCell ref="A2:E2"/>
    <mergeCell ref="A4:E4"/>
    <mergeCell ref="A5:E5"/>
  </mergeCells>
  <printOptions horizontalCentered="1"/>
  <pageMargins left="0" right="0" top="0" bottom="0" header="0.5" footer="0.25"/>
  <pageSetup horizontalDpi="600" verticalDpi="600" orientation="portrait" paperSize="9" r:id="rId1"/>
  <colBreaks count="1" manualBreakCount="1">
    <brk id="6" max="65" man="1"/>
  </colBreaks>
</worksheet>
</file>

<file path=xl/worksheets/sheet3.xml><?xml version="1.0" encoding="utf-8"?>
<worksheet xmlns="http://schemas.openxmlformats.org/spreadsheetml/2006/main" xmlns:r="http://schemas.openxmlformats.org/officeDocument/2006/relationships">
  <dimension ref="A1:J38"/>
  <sheetViews>
    <sheetView zoomScaleSheetLayoutView="75" zoomScalePageLayoutView="0" workbookViewId="0" topLeftCell="A1">
      <selection activeCell="A27" sqref="A27"/>
    </sheetView>
  </sheetViews>
  <sheetFormatPr defaultColWidth="8.28125" defaultRowHeight="12.75"/>
  <cols>
    <col min="1" max="1" width="32.28125" style="177" customWidth="1"/>
    <col min="2" max="2" width="13.421875" style="159" customWidth="1"/>
    <col min="3" max="3" width="1.8515625" style="159" customWidth="1"/>
    <col min="4" max="4" width="20.57421875" style="159" customWidth="1"/>
    <col min="5" max="5" width="2.00390625" style="159" customWidth="1"/>
    <col min="6" max="6" width="16.8515625" style="159" customWidth="1"/>
    <col min="7" max="7" width="1.57421875" style="159" customWidth="1"/>
    <col min="8" max="8" width="13.421875" style="159" customWidth="1"/>
    <col min="9" max="9" width="4.00390625" style="159" customWidth="1"/>
    <col min="10" max="16384" width="8.28125" style="159" customWidth="1"/>
  </cols>
  <sheetData>
    <row r="1" spans="1:8" s="150" customFormat="1" ht="15" customHeight="1">
      <c r="A1" s="260" t="s">
        <v>0</v>
      </c>
      <c r="B1" s="261"/>
      <c r="C1" s="261"/>
      <c r="D1" s="261"/>
      <c r="E1" s="261"/>
      <c r="F1" s="261"/>
      <c r="G1" s="261"/>
      <c r="H1" s="261"/>
    </row>
    <row r="2" spans="1:8" s="150" customFormat="1" ht="15.75" customHeight="1">
      <c r="A2" s="262" t="s">
        <v>37</v>
      </c>
      <c r="B2" s="261"/>
      <c r="C2" s="261"/>
      <c r="D2" s="261"/>
      <c r="E2" s="261"/>
      <c r="F2" s="261"/>
      <c r="G2" s="261"/>
      <c r="H2" s="261"/>
    </row>
    <row r="3" spans="1:8" s="150" customFormat="1" ht="12" customHeight="1">
      <c r="A3" s="151"/>
      <c r="B3" s="152"/>
      <c r="C3" s="152"/>
      <c r="D3" s="152"/>
      <c r="E3" s="152"/>
      <c r="F3" s="152"/>
      <c r="G3" s="152"/>
      <c r="H3" s="153"/>
    </row>
    <row r="4" spans="1:8" s="154" customFormat="1" ht="12.75">
      <c r="A4" s="263" t="s">
        <v>66</v>
      </c>
      <c r="B4" s="264"/>
      <c r="C4" s="264"/>
      <c r="D4" s="264"/>
      <c r="E4" s="264"/>
      <c r="F4" s="264"/>
      <c r="G4" s="264"/>
      <c r="H4" s="264"/>
    </row>
    <row r="5" spans="1:8" s="150" customFormat="1" ht="12.75">
      <c r="A5" s="260" t="s">
        <v>116</v>
      </c>
      <c r="B5" s="261"/>
      <c r="C5" s="261"/>
      <c r="D5" s="261"/>
      <c r="E5" s="261"/>
      <c r="F5" s="261"/>
      <c r="G5" s="261"/>
      <c r="H5" s="261"/>
    </row>
    <row r="6" spans="1:8" s="150" customFormat="1" ht="12.75">
      <c r="A6" s="235" t="s">
        <v>39</v>
      </c>
      <c r="B6" s="236"/>
      <c r="C6" s="236"/>
      <c r="D6" s="236"/>
      <c r="E6" s="236"/>
      <c r="F6" s="236"/>
      <c r="G6" s="236"/>
      <c r="H6" s="236"/>
    </row>
    <row r="7" spans="1:8" ht="12.75">
      <c r="A7" s="155"/>
      <c r="B7" s="156"/>
      <c r="C7" s="157"/>
      <c r="D7" s="158"/>
      <c r="E7" s="158"/>
      <c r="F7" s="158"/>
      <c r="G7" s="158"/>
      <c r="H7" s="158"/>
    </row>
    <row r="8" spans="1:8" ht="12.75">
      <c r="A8" s="155"/>
      <c r="B8" s="156"/>
      <c r="C8" s="157"/>
      <c r="D8" s="163" t="s">
        <v>89</v>
      </c>
      <c r="E8" s="158"/>
      <c r="F8" s="163" t="s">
        <v>88</v>
      </c>
      <c r="G8" s="158"/>
      <c r="H8" s="158"/>
    </row>
    <row r="9" spans="1:8" s="150" customFormat="1" ht="12.75">
      <c r="A9" s="161"/>
      <c r="B9" s="156" t="s">
        <v>67</v>
      </c>
      <c r="C9" s="162"/>
      <c r="D9" s="163" t="s">
        <v>24</v>
      </c>
      <c r="E9" s="163"/>
      <c r="F9" s="163" t="s">
        <v>68</v>
      </c>
      <c r="G9" s="162"/>
      <c r="H9" s="163" t="s">
        <v>69</v>
      </c>
    </row>
    <row r="10" spans="1:8" ht="12.75">
      <c r="A10" s="164"/>
      <c r="B10" s="156" t="s">
        <v>70</v>
      </c>
      <c r="C10" s="165"/>
      <c r="D10" s="163" t="s">
        <v>25</v>
      </c>
      <c r="E10" s="163"/>
      <c r="F10" s="163" t="s">
        <v>71</v>
      </c>
      <c r="G10" s="160"/>
      <c r="H10" s="160"/>
    </row>
    <row r="11" spans="1:8" ht="12.75">
      <c r="A11" s="164"/>
      <c r="B11" s="163" t="s">
        <v>72</v>
      </c>
      <c r="C11" s="165"/>
      <c r="D11" s="163" t="s">
        <v>72</v>
      </c>
      <c r="E11" s="163"/>
      <c r="F11" s="163" t="s">
        <v>72</v>
      </c>
      <c r="G11" s="160"/>
      <c r="H11" s="163" t="s">
        <v>72</v>
      </c>
    </row>
    <row r="12" spans="1:8" ht="12.75">
      <c r="A12" s="164"/>
      <c r="B12" s="158"/>
      <c r="C12" s="166"/>
      <c r="D12" s="158"/>
      <c r="E12" s="158"/>
      <c r="F12" s="158"/>
      <c r="G12" s="158"/>
      <c r="H12" s="158"/>
    </row>
    <row r="13" spans="1:8" ht="12.75">
      <c r="A13" s="167" t="s">
        <v>92</v>
      </c>
      <c r="B13" s="168">
        <v>10000</v>
      </c>
      <c r="C13" s="169"/>
      <c r="D13" s="170">
        <v>4910</v>
      </c>
      <c r="E13" s="170"/>
      <c r="F13" s="170">
        <v>3676</v>
      </c>
      <c r="G13" s="170"/>
      <c r="H13" s="170">
        <f>SUM(B13:F13)</f>
        <v>18586</v>
      </c>
    </row>
    <row r="14" spans="1:8" ht="12.75">
      <c r="A14" s="155"/>
      <c r="B14" s="170"/>
      <c r="C14" s="170"/>
      <c r="D14" s="170"/>
      <c r="E14" s="170"/>
      <c r="F14" s="170"/>
      <c r="G14" s="170"/>
      <c r="H14" s="170"/>
    </row>
    <row r="15" spans="1:8" ht="12.75">
      <c r="A15" s="155"/>
      <c r="B15" s="170"/>
      <c r="C15" s="170"/>
      <c r="D15" s="170"/>
      <c r="E15" s="170"/>
      <c r="F15" s="170"/>
      <c r="G15" s="170"/>
      <c r="H15" s="170"/>
    </row>
    <row r="16" spans="1:8" ht="12.75">
      <c r="A16" s="155" t="s">
        <v>94</v>
      </c>
      <c r="B16" s="170">
        <v>0</v>
      </c>
      <c r="C16" s="170"/>
      <c r="D16" s="170">
        <v>0</v>
      </c>
      <c r="E16" s="170"/>
      <c r="F16" s="44">
        <f>-6871</f>
        <v>-6871</v>
      </c>
      <c r="G16" s="44"/>
      <c r="H16" s="170">
        <f>SUM(B16:F16)</f>
        <v>-6871</v>
      </c>
    </row>
    <row r="17" spans="1:8" ht="12.75">
      <c r="A17" s="158"/>
      <c r="B17" s="171"/>
      <c r="C17" s="170"/>
      <c r="D17" s="171"/>
      <c r="E17" s="170"/>
      <c r="F17" s="55"/>
      <c r="G17" s="44"/>
      <c r="H17" s="55"/>
    </row>
    <row r="18" spans="1:8" ht="12.75">
      <c r="A18" s="158"/>
      <c r="B18" s="170"/>
      <c r="C18" s="170"/>
      <c r="D18" s="170"/>
      <c r="E18" s="170"/>
      <c r="F18" s="44"/>
      <c r="G18" s="44"/>
      <c r="H18" s="44"/>
    </row>
    <row r="19" spans="1:8" ht="13.5" thickBot="1">
      <c r="A19" s="167" t="s">
        <v>119</v>
      </c>
      <c r="B19" s="172">
        <v>10000</v>
      </c>
      <c r="C19" s="170"/>
      <c r="D19" s="172">
        <v>4910</v>
      </c>
      <c r="E19" s="170"/>
      <c r="F19" s="56">
        <f>F13+F16</f>
        <v>-3195</v>
      </c>
      <c r="G19" s="44"/>
      <c r="H19" s="56">
        <f>H13+H16</f>
        <v>11715</v>
      </c>
    </row>
    <row r="20" spans="1:8" ht="13.5" thickTop="1">
      <c r="A20" s="160"/>
      <c r="B20" s="170"/>
      <c r="C20" s="170"/>
      <c r="D20" s="170"/>
      <c r="E20" s="170"/>
      <c r="F20" s="170"/>
      <c r="G20" s="170"/>
      <c r="H20" s="170"/>
    </row>
    <row r="21" spans="1:8" ht="12.75">
      <c r="A21" s="160"/>
      <c r="B21" s="170"/>
      <c r="C21" s="170"/>
      <c r="D21" s="170"/>
      <c r="E21" s="170"/>
      <c r="F21" s="170"/>
      <c r="G21" s="170"/>
      <c r="H21" s="170"/>
    </row>
    <row r="22" spans="1:8" ht="12.75">
      <c r="A22" s="167" t="s">
        <v>29</v>
      </c>
      <c r="B22" s="168">
        <v>10000</v>
      </c>
      <c r="C22" s="169"/>
      <c r="D22" s="170">
        <v>4910</v>
      </c>
      <c r="E22" s="170"/>
      <c r="F22" s="170">
        <v>6449</v>
      </c>
      <c r="G22" s="170"/>
      <c r="H22" s="170">
        <f>SUM(B22:F22)</f>
        <v>21359</v>
      </c>
    </row>
    <row r="23" spans="1:8" ht="12.75">
      <c r="A23" s="155"/>
      <c r="B23" s="170"/>
      <c r="C23" s="170"/>
      <c r="D23" s="170"/>
      <c r="E23" s="170"/>
      <c r="F23" s="170"/>
      <c r="G23" s="170"/>
      <c r="H23" s="170"/>
    </row>
    <row r="24" spans="1:8" ht="12.75">
      <c r="A24" s="155" t="s">
        <v>94</v>
      </c>
      <c r="B24" s="170">
        <v>0</v>
      </c>
      <c r="C24" s="170"/>
      <c r="D24" s="170">
        <v>0</v>
      </c>
      <c r="E24" s="170"/>
      <c r="F24" s="170">
        <f>-2773</f>
        <v>-2773</v>
      </c>
      <c r="G24" s="170"/>
      <c r="H24" s="170">
        <f>SUM(B24:F24)</f>
        <v>-2773</v>
      </c>
    </row>
    <row r="25" spans="1:8" ht="12.75">
      <c r="A25" s="158"/>
      <c r="B25" s="171"/>
      <c r="C25" s="170"/>
      <c r="D25" s="171"/>
      <c r="E25" s="170"/>
      <c r="F25" s="171"/>
      <c r="G25" s="170"/>
      <c r="H25" s="171"/>
    </row>
    <row r="26" spans="1:8" ht="12.75">
      <c r="A26" s="158"/>
      <c r="B26" s="170"/>
      <c r="C26" s="170"/>
      <c r="D26" s="170"/>
      <c r="E26" s="170"/>
      <c r="F26" s="170"/>
      <c r="G26" s="170"/>
      <c r="H26" s="170"/>
    </row>
    <row r="27" spans="1:8" ht="13.5" thickBot="1">
      <c r="A27" s="167" t="s">
        <v>16</v>
      </c>
      <c r="B27" s="172">
        <f>SUM(B22:B24)</f>
        <v>10000</v>
      </c>
      <c r="C27" s="170"/>
      <c r="D27" s="172">
        <f>SUM(D22:D24)</f>
        <v>4910</v>
      </c>
      <c r="E27" s="170"/>
      <c r="F27" s="172">
        <f>SUM(F22:F24)</f>
        <v>3676</v>
      </c>
      <c r="G27" s="170"/>
      <c r="H27" s="172">
        <f>SUM(H22:H24)</f>
        <v>18586</v>
      </c>
    </row>
    <row r="28" spans="1:8" ht="13.5" thickTop="1">
      <c r="A28" s="164"/>
      <c r="B28" s="170"/>
      <c r="C28" s="170"/>
      <c r="D28" s="170"/>
      <c r="E28" s="170"/>
      <c r="F28" s="170"/>
      <c r="G28" s="170"/>
      <c r="H28" s="170"/>
    </row>
    <row r="29" spans="1:8" ht="12.75">
      <c r="A29" s="164"/>
      <c r="B29" s="170"/>
      <c r="C29" s="170"/>
      <c r="D29" s="170"/>
      <c r="E29" s="170"/>
      <c r="F29" s="170"/>
      <c r="G29" s="170"/>
      <c r="H29" s="170"/>
    </row>
    <row r="30" spans="1:8" ht="12.75">
      <c r="A30" s="178"/>
      <c r="B30" s="170"/>
      <c r="C30" s="170"/>
      <c r="D30" s="170"/>
      <c r="E30" s="170"/>
      <c r="F30" s="170"/>
      <c r="G30" s="170"/>
      <c r="H30" s="170"/>
    </row>
    <row r="31" spans="1:8" ht="12.75">
      <c r="A31" s="173"/>
      <c r="B31" s="170"/>
      <c r="C31" s="170"/>
      <c r="D31" s="170"/>
      <c r="E31" s="170"/>
      <c r="F31" s="170"/>
      <c r="G31" s="170"/>
      <c r="H31" s="170"/>
    </row>
    <row r="32" spans="1:8" ht="12.75">
      <c r="A32" s="173"/>
      <c r="B32" s="170"/>
      <c r="C32" s="170"/>
      <c r="D32" s="170"/>
      <c r="E32" s="170"/>
      <c r="F32" s="170"/>
      <c r="G32" s="170"/>
      <c r="H32" s="170"/>
    </row>
    <row r="33" spans="1:8" ht="50.25" customHeight="1">
      <c r="A33" s="237" t="s">
        <v>121</v>
      </c>
      <c r="B33" s="237"/>
      <c r="C33" s="237"/>
      <c r="D33" s="237"/>
      <c r="E33" s="237"/>
      <c r="F33" s="237"/>
      <c r="G33" s="237"/>
      <c r="H33" s="237"/>
    </row>
    <row r="34" spans="1:8" s="158" customFormat="1" ht="12.75">
      <c r="A34" s="258" t="s">
        <v>73</v>
      </c>
      <c r="B34" s="259"/>
      <c r="C34" s="259"/>
      <c r="D34" s="259"/>
      <c r="E34" s="259"/>
      <c r="F34" s="259"/>
      <c r="G34" s="259"/>
      <c r="H34" s="259"/>
    </row>
    <row r="35" spans="1:8" ht="12.75">
      <c r="A35" s="155"/>
      <c r="B35" s="158"/>
      <c r="C35" s="158"/>
      <c r="D35" s="158"/>
      <c r="E35" s="158"/>
      <c r="F35" s="158"/>
      <c r="G35" s="158"/>
      <c r="H35" s="158"/>
    </row>
    <row r="36" spans="1:8" ht="12.75">
      <c r="A36" s="155"/>
      <c r="B36" s="158"/>
      <c r="C36" s="158"/>
      <c r="D36" s="158"/>
      <c r="E36" s="158"/>
      <c r="F36" s="158"/>
      <c r="G36" s="158"/>
      <c r="H36" s="158"/>
    </row>
    <row r="37" spans="1:10" ht="15.75">
      <c r="A37" s="155"/>
      <c r="B37" s="158"/>
      <c r="C37" s="158"/>
      <c r="D37" s="158"/>
      <c r="E37" s="158"/>
      <c r="F37" s="158"/>
      <c r="G37" s="158"/>
      <c r="H37" s="158"/>
      <c r="I37" s="174"/>
      <c r="J37" s="175"/>
    </row>
    <row r="38" spans="9:10" ht="15.75">
      <c r="I38" s="176"/>
      <c r="J38" s="175"/>
    </row>
  </sheetData>
  <sheetProtection/>
  <mergeCells count="7">
    <mergeCell ref="A6:H6"/>
    <mergeCell ref="A33:H33"/>
    <mergeCell ref="A34:H34"/>
    <mergeCell ref="A1:H1"/>
    <mergeCell ref="A2:H2"/>
    <mergeCell ref="A4:H4"/>
    <mergeCell ref="A5:H5"/>
  </mergeCells>
  <printOptions/>
  <pageMargins left="0.25" right="0.25" top="1" bottom="1" header="0.5" footer="0.5"/>
  <pageSetup horizontalDpi="600" verticalDpi="600" orientation="portrait" r:id="rId1"/>
  <rowBreaks count="1" manualBreakCount="1">
    <brk id="34" max="255" man="1"/>
  </rowBreaks>
</worksheet>
</file>

<file path=xl/worksheets/sheet4.xml><?xml version="1.0" encoding="utf-8"?>
<worksheet xmlns="http://schemas.openxmlformats.org/spreadsheetml/2006/main" xmlns:r="http://schemas.openxmlformats.org/officeDocument/2006/relationships">
  <sheetPr>
    <tabColor indexed="42"/>
  </sheetPr>
  <dimension ref="A1:L78"/>
  <sheetViews>
    <sheetView view="pageBreakPreview" zoomScale="75" zoomScaleSheetLayoutView="75" zoomScalePageLayoutView="0" workbookViewId="0" topLeftCell="A1">
      <selection activeCell="B68" sqref="B68"/>
    </sheetView>
  </sheetViews>
  <sheetFormatPr defaultColWidth="8.28125" defaultRowHeight="12.75"/>
  <cols>
    <col min="1" max="1" width="3.28125" style="13" customWidth="1"/>
    <col min="2" max="2" width="64.140625" style="10" customWidth="1"/>
    <col min="3" max="3" width="11.140625" style="13" bestFit="1" customWidth="1"/>
    <col min="4" max="4" width="2.8515625" style="13" customWidth="1"/>
    <col min="5" max="5" width="11.8515625" style="13" bestFit="1" customWidth="1"/>
    <col min="6" max="6" width="3.140625" style="13" customWidth="1"/>
    <col min="7" max="9" width="8.28125" style="13" customWidth="1"/>
    <col min="10" max="10" width="8.421875" style="13" bestFit="1" customWidth="1"/>
    <col min="11" max="16384" width="8.28125" style="13" customWidth="1"/>
  </cols>
  <sheetData>
    <row r="1" spans="1:6" s="22" customFormat="1" ht="15" customHeight="1">
      <c r="A1" s="256" t="s">
        <v>0</v>
      </c>
      <c r="B1" s="256"/>
      <c r="C1" s="256"/>
      <c r="D1" s="256"/>
      <c r="E1" s="256"/>
      <c r="F1" s="256"/>
    </row>
    <row r="2" spans="1:6" s="22" customFormat="1" ht="12" customHeight="1">
      <c r="A2" s="270" t="s">
        <v>37</v>
      </c>
      <c r="B2" s="270"/>
      <c r="C2" s="270"/>
      <c r="D2" s="270"/>
      <c r="E2" s="270"/>
      <c r="F2" s="270"/>
    </row>
    <row r="3" spans="1:6" s="6" customFormat="1" ht="12" customHeight="1">
      <c r="A3" s="48"/>
      <c r="B3" s="49"/>
      <c r="C3" s="147"/>
      <c r="D3" s="49"/>
      <c r="E3" s="50"/>
      <c r="F3" s="148"/>
    </row>
    <row r="4" spans="1:6" s="7" customFormat="1" ht="12.75">
      <c r="A4" s="257" t="s">
        <v>74</v>
      </c>
      <c r="B4" s="257"/>
      <c r="C4" s="257"/>
      <c r="D4" s="257"/>
      <c r="E4" s="257"/>
      <c r="F4" s="257"/>
    </row>
    <row r="5" spans="1:6" s="6" customFormat="1" ht="12.75">
      <c r="A5" s="256" t="s">
        <v>116</v>
      </c>
      <c r="B5" s="256"/>
      <c r="C5" s="256"/>
      <c r="D5" s="256"/>
      <c r="E5" s="256"/>
      <c r="F5" s="256"/>
    </row>
    <row r="6" spans="1:6" s="6" customFormat="1" ht="12.75">
      <c r="A6" s="254" t="s">
        <v>39</v>
      </c>
      <c r="B6" s="254"/>
      <c r="C6" s="254"/>
      <c r="D6" s="254"/>
      <c r="E6" s="254"/>
      <c r="F6" s="254"/>
    </row>
    <row r="7" spans="2:4" ht="13.5">
      <c r="B7" s="23"/>
      <c r="C7" s="11"/>
      <c r="D7" s="12"/>
    </row>
    <row r="8" spans="2:5" ht="12.75">
      <c r="B8" s="14"/>
      <c r="C8" s="38" t="s">
        <v>21</v>
      </c>
      <c r="D8" s="39"/>
      <c r="E8" s="38" t="s">
        <v>109</v>
      </c>
    </row>
    <row r="9" spans="2:5" ht="12.75">
      <c r="B9" s="14"/>
      <c r="C9" s="34">
        <v>39813</v>
      </c>
      <c r="D9" s="39"/>
      <c r="E9" s="34">
        <v>39447</v>
      </c>
    </row>
    <row r="10" spans="2:5" ht="12.75">
      <c r="B10" s="14"/>
      <c r="C10" s="38" t="s">
        <v>72</v>
      </c>
      <c r="D10" s="39"/>
      <c r="E10" s="38" t="s">
        <v>72</v>
      </c>
    </row>
    <row r="11" spans="2:5" ht="12.75">
      <c r="B11" s="14"/>
      <c r="C11" s="20"/>
      <c r="D11" s="16"/>
      <c r="E11" s="122"/>
    </row>
    <row r="12" spans="1:2" ht="12.75">
      <c r="A12" s="41" t="s">
        <v>75</v>
      </c>
      <c r="B12" s="42"/>
    </row>
    <row r="13" spans="1:3" ht="12.75">
      <c r="A13" s="41"/>
      <c r="B13" s="42"/>
      <c r="C13" s="43"/>
    </row>
    <row r="14" spans="1:5" ht="12.75">
      <c r="A14" s="126" t="s">
        <v>107</v>
      </c>
      <c r="B14" s="43"/>
      <c r="C14" s="44">
        <f>1067-4457</f>
        <v>-3390</v>
      </c>
      <c r="D14" s="21"/>
      <c r="E14" s="207">
        <f>-1704</f>
        <v>-1704</v>
      </c>
    </row>
    <row r="15" spans="1:5" ht="12.75">
      <c r="A15" s="43"/>
      <c r="B15" s="42" t="s">
        <v>76</v>
      </c>
      <c r="C15" s="44"/>
      <c r="D15" s="21"/>
      <c r="E15" s="207"/>
    </row>
    <row r="16" spans="1:5" ht="12.75">
      <c r="A16" s="42"/>
      <c r="B16" s="42" t="s">
        <v>77</v>
      </c>
      <c r="C16" s="44">
        <v>520</v>
      </c>
      <c r="D16" s="21"/>
      <c r="E16" s="207">
        <v>649</v>
      </c>
    </row>
    <row r="17" spans="1:5" ht="12.75">
      <c r="A17" s="42"/>
      <c r="B17" s="42" t="s">
        <v>31</v>
      </c>
      <c r="C17" s="44">
        <v>277</v>
      </c>
      <c r="D17" s="21"/>
      <c r="E17" s="207">
        <v>145</v>
      </c>
    </row>
    <row r="18" spans="1:5" ht="12.75">
      <c r="A18" s="42"/>
      <c r="B18" s="42" t="s">
        <v>110</v>
      </c>
      <c r="C18" s="44">
        <v>0</v>
      </c>
      <c r="D18" s="21"/>
      <c r="E18" s="207">
        <f>-146</f>
        <v>-146</v>
      </c>
    </row>
    <row r="19" spans="1:5" ht="12.75">
      <c r="A19" s="42"/>
      <c r="B19" s="42" t="s">
        <v>111</v>
      </c>
      <c r="C19" s="44">
        <v>0</v>
      </c>
      <c r="D19" s="21"/>
      <c r="E19" s="207">
        <f>-53</f>
        <v>-53</v>
      </c>
    </row>
    <row r="20" spans="1:5" ht="12.75">
      <c r="A20" s="42"/>
      <c r="B20" s="126" t="s">
        <v>95</v>
      </c>
      <c r="C20" s="44">
        <v>22</v>
      </c>
      <c r="D20" s="21"/>
      <c r="E20" s="207">
        <f>-28+117</f>
        <v>89</v>
      </c>
    </row>
    <row r="21" spans="1:5" ht="12.75">
      <c r="A21" s="42"/>
      <c r="B21" s="126" t="s">
        <v>112</v>
      </c>
      <c r="C21" s="44">
        <v>0</v>
      </c>
      <c r="D21" s="21"/>
      <c r="E21" s="207">
        <f>-2</f>
        <v>-2</v>
      </c>
    </row>
    <row r="22" spans="1:5" ht="12.75">
      <c r="A22" s="42"/>
      <c r="B22" s="126" t="s">
        <v>91</v>
      </c>
      <c r="C22" s="44">
        <v>4457</v>
      </c>
      <c r="D22" s="21"/>
      <c r="E22" s="207">
        <v>42</v>
      </c>
    </row>
    <row r="23" spans="1:5" ht="12.75">
      <c r="A23" s="42"/>
      <c r="B23" s="42" t="s">
        <v>32</v>
      </c>
      <c r="C23" s="44">
        <f>-75</f>
        <v>-75</v>
      </c>
      <c r="D23" s="21"/>
      <c r="E23" s="207">
        <f>-426</f>
        <v>-426</v>
      </c>
    </row>
    <row r="24" spans="1:5" ht="12.75">
      <c r="A24" s="42"/>
      <c r="B24" s="42" t="s">
        <v>45</v>
      </c>
      <c r="C24" s="55">
        <v>619</v>
      </c>
      <c r="D24" s="21"/>
      <c r="E24" s="208">
        <v>15</v>
      </c>
    </row>
    <row r="25" spans="1:5" ht="12.75">
      <c r="A25" s="126" t="s">
        <v>123</v>
      </c>
      <c r="B25" s="42"/>
      <c r="C25" s="45">
        <f>SUM(C14:C24)</f>
        <v>2430</v>
      </c>
      <c r="D25" s="21"/>
      <c r="E25" s="45">
        <f>SUM(E14:E24)</f>
        <v>-1391</v>
      </c>
    </row>
    <row r="26" spans="1:5" ht="12.75">
      <c r="A26" s="43"/>
      <c r="B26" s="42"/>
      <c r="C26" s="44"/>
      <c r="D26" s="21"/>
      <c r="E26" s="207"/>
    </row>
    <row r="27" spans="1:5" ht="12.75">
      <c r="A27" s="43" t="s">
        <v>78</v>
      </c>
      <c r="B27" s="42"/>
      <c r="C27" s="44"/>
      <c r="D27" s="21"/>
      <c r="E27" s="207"/>
    </row>
    <row r="28" spans="1:5" ht="12.75">
      <c r="A28" s="43"/>
      <c r="B28" s="54" t="s">
        <v>1</v>
      </c>
      <c r="C28" s="44">
        <f>-245</f>
        <v>-245</v>
      </c>
      <c r="D28" s="21"/>
      <c r="E28" s="207">
        <f>1064-128</f>
        <v>936</v>
      </c>
    </row>
    <row r="29" spans="1:5" ht="12.75">
      <c r="A29" s="43"/>
      <c r="B29" s="43" t="s">
        <v>9</v>
      </c>
      <c r="C29" s="44">
        <f>-3339</f>
        <v>-3339</v>
      </c>
      <c r="D29" s="89"/>
      <c r="E29" s="207">
        <f>-10181-10</f>
        <v>-10191</v>
      </c>
    </row>
    <row r="30" spans="1:5" ht="12.75">
      <c r="A30" s="43"/>
      <c r="B30" s="42"/>
      <c r="C30" s="44"/>
      <c r="D30" s="21"/>
      <c r="E30" s="207"/>
    </row>
    <row r="31" spans="1:5" ht="12.75">
      <c r="A31" s="43" t="s">
        <v>79</v>
      </c>
      <c r="B31" s="42"/>
      <c r="C31" s="44"/>
      <c r="D31" s="21"/>
      <c r="E31" s="207"/>
    </row>
    <row r="32" spans="1:5" ht="12.75">
      <c r="A32" s="43"/>
      <c r="B32" s="43" t="s">
        <v>14</v>
      </c>
      <c r="C32" s="55">
        <f>7839</f>
        <v>7839</v>
      </c>
      <c r="D32" s="21"/>
      <c r="E32" s="208">
        <f>-12207+10</f>
        <v>-12197</v>
      </c>
    </row>
    <row r="33" spans="1:5" ht="12.75">
      <c r="A33" s="127" t="s">
        <v>125</v>
      </c>
      <c r="B33" s="42"/>
      <c r="C33" s="45">
        <f>SUM(C25:C32)</f>
        <v>6685</v>
      </c>
      <c r="D33" s="21"/>
      <c r="E33" s="45">
        <f>SUM(E25:E32)</f>
        <v>-22843</v>
      </c>
    </row>
    <row r="34" spans="1:5" ht="12.75">
      <c r="A34" s="43"/>
      <c r="B34" s="42"/>
      <c r="C34" s="44"/>
      <c r="D34" s="21"/>
      <c r="E34" s="207"/>
    </row>
    <row r="35" spans="1:5" ht="12.75">
      <c r="A35" s="43"/>
      <c r="B35" s="43" t="s">
        <v>80</v>
      </c>
      <c r="C35" s="44">
        <f>-619</f>
        <v>-619</v>
      </c>
      <c r="D35" s="21"/>
      <c r="E35" s="207">
        <f>-16</f>
        <v>-16</v>
      </c>
    </row>
    <row r="36" spans="1:5" ht="12.75">
      <c r="A36" s="43"/>
      <c r="B36" s="43" t="s">
        <v>81</v>
      </c>
      <c r="C36" s="55">
        <f>-3000</f>
        <v>-3000</v>
      </c>
      <c r="D36" s="21"/>
      <c r="E36" s="208">
        <f>436-1430</f>
        <v>-994</v>
      </c>
    </row>
    <row r="37" spans="1:5" ht="15.75" customHeight="1">
      <c r="A37" s="127" t="s">
        <v>124</v>
      </c>
      <c r="B37" s="43"/>
      <c r="C37" s="88">
        <f>SUM(C33:C36)</f>
        <v>3066</v>
      </c>
      <c r="D37" s="21"/>
      <c r="E37" s="88">
        <f>SUM(E33:E36)</f>
        <v>-23853</v>
      </c>
    </row>
    <row r="38" spans="1:5" ht="12.75">
      <c r="A38" s="43"/>
      <c r="B38" s="42"/>
      <c r="C38" s="44"/>
      <c r="D38" s="21"/>
      <c r="E38" s="207"/>
    </row>
    <row r="39" spans="1:5" ht="12.75">
      <c r="A39" s="41" t="s">
        <v>82</v>
      </c>
      <c r="B39" s="42"/>
      <c r="C39" s="44"/>
      <c r="D39" s="21"/>
      <c r="E39" s="207"/>
    </row>
    <row r="40" spans="1:5" ht="12.75">
      <c r="A40" s="126" t="s">
        <v>99</v>
      </c>
      <c r="B40" s="42"/>
      <c r="C40" s="44">
        <v>22</v>
      </c>
      <c r="D40" s="21"/>
      <c r="E40" s="207">
        <v>0</v>
      </c>
    </row>
    <row r="41" spans="1:5" ht="12.75">
      <c r="A41" s="42" t="s">
        <v>23</v>
      </c>
      <c r="B41" s="42"/>
      <c r="C41" s="44">
        <f>-1330-3127</f>
        <v>-4457</v>
      </c>
      <c r="D41" s="21"/>
      <c r="E41" s="207">
        <v>0</v>
      </c>
    </row>
    <row r="42" spans="1:5" ht="12.75">
      <c r="A42" s="42" t="s">
        <v>108</v>
      </c>
      <c r="B42" s="42"/>
      <c r="C42" s="44">
        <f>-350</f>
        <v>-350</v>
      </c>
      <c r="D42" s="21"/>
      <c r="E42" s="207">
        <f>-1</f>
        <v>-1</v>
      </c>
    </row>
    <row r="43" spans="1:5" ht="12.75">
      <c r="A43" s="126" t="s">
        <v>96</v>
      </c>
      <c r="B43" s="42"/>
      <c r="C43" s="44">
        <v>18</v>
      </c>
      <c r="D43" s="21"/>
      <c r="E43" s="207">
        <v>2</v>
      </c>
    </row>
    <row r="44" spans="1:5" ht="12.75">
      <c r="A44" s="42" t="s">
        <v>33</v>
      </c>
      <c r="B44" s="42"/>
      <c r="C44" s="44">
        <v>75</v>
      </c>
      <c r="D44" s="21"/>
      <c r="E44" s="207">
        <v>426</v>
      </c>
    </row>
    <row r="45" spans="1:5" ht="12.75">
      <c r="A45" s="42" t="s">
        <v>114</v>
      </c>
      <c r="B45" s="42"/>
      <c r="C45" s="44">
        <f>-618</f>
        <v>-618</v>
      </c>
      <c r="D45" s="21"/>
      <c r="E45" s="207">
        <f>-783</f>
        <v>-783</v>
      </c>
    </row>
    <row r="46" spans="1:5" ht="12.75">
      <c r="A46" s="43" t="s">
        <v>113</v>
      </c>
      <c r="B46" s="42"/>
      <c r="C46" s="44">
        <f>-79</f>
        <v>-79</v>
      </c>
      <c r="D46" s="21"/>
      <c r="E46" s="207">
        <f>-1991</f>
        <v>-1991</v>
      </c>
    </row>
    <row r="47" spans="1:5" ht="12.75">
      <c r="A47" s="43" t="s">
        <v>15</v>
      </c>
      <c r="B47" s="42"/>
      <c r="C47" s="88">
        <f>SUM(C40:C46)</f>
        <v>-5389</v>
      </c>
      <c r="D47" s="21"/>
      <c r="E47" s="88">
        <f>SUM(E40:E46)</f>
        <v>-2347</v>
      </c>
    </row>
    <row r="48" spans="1:5" ht="12.75">
      <c r="A48" s="43"/>
      <c r="B48" s="42"/>
      <c r="C48" s="44"/>
      <c r="D48" s="21"/>
      <c r="E48" s="207"/>
    </row>
    <row r="49" spans="1:5" ht="12.75">
      <c r="A49" s="41" t="s">
        <v>18</v>
      </c>
      <c r="B49" s="42"/>
      <c r="C49" s="44"/>
      <c r="D49" s="21"/>
      <c r="E49" s="207"/>
    </row>
    <row r="50" spans="1:5" ht="12.75">
      <c r="A50" s="41"/>
      <c r="B50" s="42"/>
      <c r="C50" s="44"/>
      <c r="D50" s="21"/>
      <c r="E50" s="209"/>
    </row>
    <row r="51" spans="1:5" ht="12.75">
      <c r="A51" s="42" t="s">
        <v>87</v>
      </c>
      <c r="B51" s="42"/>
      <c r="C51" s="44">
        <v>0</v>
      </c>
      <c r="D51" s="21"/>
      <c r="E51" s="207">
        <v>6469</v>
      </c>
    </row>
    <row r="52" spans="1:5" ht="12.75">
      <c r="A52" s="126" t="s">
        <v>17</v>
      </c>
      <c r="B52" s="42"/>
      <c r="C52" s="44">
        <f>-3677</f>
        <v>-3677</v>
      </c>
      <c r="D52" s="21"/>
      <c r="E52" s="207">
        <v>0</v>
      </c>
    </row>
    <row r="53" spans="1:5" ht="12.75">
      <c r="A53" s="126" t="s">
        <v>102</v>
      </c>
      <c r="B53" s="42"/>
      <c r="C53" s="44">
        <v>5910</v>
      </c>
      <c r="D53" s="21"/>
      <c r="E53" s="207">
        <v>0</v>
      </c>
    </row>
    <row r="54" spans="1:5" ht="12.75">
      <c r="A54" s="42" t="s">
        <v>103</v>
      </c>
      <c r="B54" s="42"/>
      <c r="C54" s="44">
        <f>-1762</f>
        <v>-1762</v>
      </c>
      <c r="D54" s="21"/>
      <c r="E54" s="207">
        <f>-95</f>
        <v>-95</v>
      </c>
    </row>
    <row r="55" spans="1:5" ht="12.75">
      <c r="A55" s="43" t="s">
        <v>26</v>
      </c>
      <c r="B55" s="42"/>
      <c r="C55" s="88">
        <f>SUM(C51:C54)</f>
        <v>471</v>
      </c>
      <c r="D55" s="21"/>
      <c r="E55" s="88">
        <f>SUM(E51:E54)</f>
        <v>6374</v>
      </c>
    </row>
    <row r="56" spans="1:5" ht="12.75">
      <c r="A56" s="43"/>
      <c r="B56" s="42"/>
      <c r="C56" s="44"/>
      <c r="D56" s="21"/>
      <c r="E56" s="207"/>
    </row>
    <row r="57" spans="1:5" ht="12.75">
      <c r="A57" s="26" t="s">
        <v>126</v>
      </c>
      <c r="B57" s="42"/>
      <c r="C57" s="88">
        <f>C37+C47+C55</f>
        <v>-1852</v>
      </c>
      <c r="D57" s="21"/>
      <c r="E57" s="88">
        <f>E37+E47+E55</f>
        <v>-19826</v>
      </c>
    </row>
    <row r="58" spans="1:5" ht="12.75">
      <c r="A58" s="43"/>
      <c r="B58" s="42"/>
      <c r="C58" s="44"/>
      <c r="D58" s="21"/>
      <c r="E58" s="207"/>
    </row>
    <row r="59" spans="1:5" ht="12.75">
      <c r="A59" s="26" t="s">
        <v>122</v>
      </c>
      <c r="B59" s="42"/>
      <c r="C59" s="46">
        <v>10028</v>
      </c>
      <c r="D59" s="21"/>
      <c r="E59" s="210">
        <v>29854</v>
      </c>
    </row>
    <row r="60" spans="1:5" ht="12.75">
      <c r="A60" s="43"/>
      <c r="B60" s="42"/>
      <c r="C60" s="44"/>
      <c r="D60" s="21"/>
      <c r="E60" s="207"/>
    </row>
    <row r="61" spans="1:5" ht="13.5" thickBot="1">
      <c r="A61" s="26" t="s">
        <v>120</v>
      </c>
      <c r="B61" s="42"/>
      <c r="C61" s="90">
        <f>C57+C59</f>
        <v>8176</v>
      </c>
      <c r="D61" s="21"/>
      <c r="E61" s="90">
        <f>E57+E59</f>
        <v>10028</v>
      </c>
    </row>
    <row r="62" spans="3:5" ht="13.5" thickTop="1">
      <c r="C62" s="44"/>
      <c r="D62" s="21"/>
      <c r="E62" s="207"/>
    </row>
    <row r="63" spans="1:5" ht="12.75">
      <c r="A63" s="13" t="s">
        <v>2</v>
      </c>
      <c r="C63" s="44"/>
      <c r="D63" s="21"/>
      <c r="E63" s="207"/>
    </row>
    <row r="64" spans="2:5" ht="12.75">
      <c r="B64" s="42" t="s">
        <v>5</v>
      </c>
      <c r="C64" s="44">
        <v>4457</v>
      </c>
      <c r="D64" s="21"/>
      <c r="E64" s="207">
        <v>2466</v>
      </c>
    </row>
    <row r="65" spans="2:5" ht="12.75">
      <c r="B65" s="42" t="s">
        <v>3</v>
      </c>
      <c r="C65" s="44">
        <v>6072</v>
      </c>
      <c r="D65" s="21"/>
      <c r="E65" s="207">
        <v>7577</v>
      </c>
    </row>
    <row r="66" spans="2:5" ht="12.75">
      <c r="B66" s="42" t="s">
        <v>4</v>
      </c>
      <c r="C66" s="44">
        <f>-2353</f>
        <v>-2353</v>
      </c>
      <c r="D66" s="21"/>
      <c r="E66" s="207">
        <f>-15</f>
        <v>-15</v>
      </c>
    </row>
    <row r="67" spans="3:5" ht="13.5" thickBot="1">
      <c r="C67" s="90">
        <f>SUM(C64:C66)</f>
        <v>8176</v>
      </c>
      <c r="D67" s="21"/>
      <c r="E67" s="90">
        <f>SUM(E64:E66)</f>
        <v>10028</v>
      </c>
    </row>
    <row r="68" ht="13.5" thickTop="1"/>
    <row r="69" ht="12.75">
      <c r="A69" s="179" t="s">
        <v>20</v>
      </c>
    </row>
    <row r="70" spans="1:12" ht="43.5" customHeight="1">
      <c r="A70" s="268" t="s">
        <v>97</v>
      </c>
      <c r="B70" s="269"/>
      <c r="C70" s="269"/>
      <c r="D70" s="269"/>
      <c r="E70" s="269"/>
      <c r="F70" s="24"/>
      <c r="G70" s="24"/>
      <c r="H70" s="25"/>
      <c r="I70" s="25"/>
      <c r="J70" s="25"/>
      <c r="K70" s="25"/>
      <c r="L70" s="25"/>
    </row>
    <row r="71" spans="1:10" s="232" customFormat="1" ht="12.75">
      <c r="A71" s="265" t="s">
        <v>73</v>
      </c>
      <c r="B71" s="265"/>
      <c r="C71" s="265"/>
      <c r="D71" s="265"/>
      <c r="E71" s="265"/>
      <c r="F71" s="231"/>
      <c r="G71" s="231"/>
      <c r="H71" s="231"/>
      <c r="I71" s="231"/>
      <c r="J71" s="231"/>
    </row>
    <row r="72" spans="1:5" ht="12.75">
      <c r="A72" s="266"/>
      <c r="B72" s="267"/>
      <c r="C72" s="266"/>
      <c r="D72" s="266"/>
      <c r="E72" s="266"/>
    </row>
    <row r="78" spans="1:12" ht="12.75">
      <c r="A78" s="8"/>
      <c r="B78" s="18"/>
      <c r="C78" s="128"/>
      <c r="D78" s="18"/>
      <c r="E78" s="18"/>
      <c r="F78" s="9"/>
      <c r="G78" s="9"/>
      <c r="H78" s="9"/>
      <c r="I78" s="9"/>
      <c r="J78" s="9"/>
      <c r="K78" s="9"/>
      <c r="L78" s="9"/>
    </row>
  </sheetData>
  <sheetProtection/>
  <mergeCells count="7">
    <mergeCell ref="A71:E72"/>
    <mergeCell ref="A6:F6"/>
    <mergeCell ref="A70:E70"/>
    <mergeCell ref="A1:F1"/>
    <mergeCell ref="A2:F2"/>
    <mergeCell ref="A4:F4"/>
    <mergeCell ref="A5:F5"/>
  </mergeCells>
  <printOptions/>
  <pageMargins left="1" right="0.15748031496063" top="0.196850393700787" bottom="0.196850393700787" header="0.511811023622047" footer="0.511811023622047"/>
  <pageSetup horizontalDpi="600" verticalDpi="600" orientation="portrait"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garyting</dc:creator>
  <cp:keywords/>
  <dc:description/>
  <cp:lastModifiedBy>laihong</cp:lastModifiedBy>
  <cp:lastPrinted>2009-02-27T00:44:23Z</cp:lastPrinted>
  <dcterms:created xsi:type="dcterms:W3CDTF">2005-05-18T07:01:25Z</dcterms:created>
  <dcterms:modified xsi:type="dcterms:W3CDTF">2009-02-27T03:53:48Z</dcterms:modified>
  <cp:category/>
  <cp:version/>
  <cp:contentType/>
  <cp:contentStatus/>
</cp:coreProperties>
</file>